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80" windowHeight="858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AD34" i="1"/>
  <c r="AD33"/>
  <c r="AD32"/>
  <c r="AD31"/>
  <c r="AD30"/>
  <c r="AD29"/>
  <c r="AD28"/>
  <c r="AD27"/>
  <c r="AE34" s="1"/>
  <c r="AD26"/>
  <c r="AD25"/>
  <c r="AD24"/>
  <c r="AD23"/>
  <c r="AD22"/>
  <c r="AD21"/>
  <c r="AD20"/>
  <c r="AD19"/>
  <c r="AD18"/>
  <c r="AD17"/>
  <c r="AD16"/>
  <c r="AD12"/>
  <c r="AD11"/>
  <c r="AD10"/>
  <c r="AD9"/>
  <c r="AD8"/>
  <c r="AD7"/>
  <c r="AD6"/>
  <c r="AD5"/>
  <c r="AE12" s="1"/>
  <c r="P29"/>
  <c r="P30"/>
  <c r="P31"/>
  <c r="P32"/>
  <c r="P33"/>
  <c r="P28"/>
  <c r="P24"/>
  <c r="P25"/>
  <c r="P23"/>
  <c r="P18"/>
  <c r="P19"/>
  <c r="P20"/>
  <c r="P17"/>
  <c r="P7"/>
  <c r="P8"/>
  <c r="P9"/>
  <c r="P10"/>
  <c r="P11"/>
  <c r="P12"/>
  <c r="P13"/>
  <c r="P14"/>
  <c r="P6"/>
  <c r="J29"/>
  <c r="K29" s="1"/>
  <c r="G29"/>
  <c r="J32"/>
  <c r="K32" s="1"/>
  <c r="G32"/>
  <c r="J14"/>
  <c r="K14" s="1"/>
  <c r="G14"/>
  <c r="G12"/>
  <c r="J12"/>
  <c r="K12" s="1"/>
  <c r="G28"/>
  <c r="G33"/>
  <c r="J33"/>
  <c r="K33" s="1"/>
  <c r="J28"/>
  <c r="K28" s="1"/>
  <c r="G30"/>
  <c r="J30"/>
  <c r="K30" s="1"/>
  <c r="G31"/>
  <c r="J31"/>
  <c r="K31" s="1"/>
  <c r="G23"/>
  <c r="J23"/>
  <c r="K23" s="1"/>
  <c r="G24"/>
  <c r="J24"/>
  <c r="K24" s="1"/>
  <c r="G25"/>
  <c r="J25"/>
  <c r="K25" s="1"/>
  <c r="G17"/>
  <c r="J17"/>
  <c r="K17" s="1"/>
  <c r="G18"/>
  <c r="J18"/>
  <c r="K18" s="1"/>
  <c r="G19"/>
  <c r="J19"/>
  <c r="K19" s="1"/>
  <c r="G20"/>
  <c r="J20"/>
  <c r="K20" s="1"/>
  <c r="G6"/>
  <c r="J6"/>
  <c r="K6" s="1"/>
  <c r="G7"/>
  <c r="M3" s="1"/>
  <c r="J7"/>
  <c r="K7" s="1"/>
  <c r="J8"/>
  <c r="K8" s="1"/>
  <c r="G9"/>
  <c r="J9"/>
  <c r="K9" s="1"/>
  <c r="G10"/>
  <c r="J10"/>
  <c r="K10" s="1"/>
  <c r="G8" s="1"/>
  <c r="G11"/>
  <c r="J11"/>
  <c r="K11" s="1"/>
  <c r="G13"/>
  <c r="J13"/>
  <c r="K13" s="1"/>
  <c r="AE6" l="1"/>
  <c r="AE7"/>
  <c r="AE8"/>
  <c r="AE9"/>
  <c r="AE10"/>
  <c r="AE11"/>
  <c r="AE17"/>
  <c r="AE18"/>
  <c r="AE19"/>
  <c r="AE20"/>
  <c r="AE21"/>
  <c r="AE23"/>
  <c r="AE24"/>
  <c r="AE25"/>
  <c r="AE26"/>
  <c r="AE28"/>
  <c r="AE29"/>
  <c r="AE30"/>
  <c r="AE31"/>
  <c r="AE32"/>
  <c r="AE33"/>
  <c r="L23"/>
  <c r="L32"/>
  <c r="L29"/>
  <c r="L14"/>
  <c r="L30"/>
  <c r="L28"/>
  <c r="L12"/>
  <c r="L25"/>
  <c r="L33"/>
  <c r="L31"/>
  <c r="L13"/>
  <c r="L11"/>
  <c r="L24"/>
  <c r="L19"/>
  <c r="L17"/>
  <c r="L20"/>
  <c r="L18"/>
  <c r="L10"/>
  <c r="L9"/>
  <c r="L8"/>
  <c r="L7"/>
  <c r="L6"/>
  <c r="Z5" l="1"/>
  <c r="AE22"/>
  <c r="AE16"/>
  <c r="AF10"/>
  <c r="AF26"/>
  <c r="AF9"/>
  <c r="AF6"/>
  <c r="AE5"/>
  <c r="AF12" s="1"/>
  <c r="AF8"/>
  <c r="AE27"/>
  <c r="AF18" l="1"/>
  <c r="AF21"/>
  <c r="AF7"/>
  <c r="AF11"/>
  <c r="AF20"/>
  <c r="AF24"/>
  <c r="AF19"/>
  <c r="AF25"/>
  <c r="AF17"/>
  <c r="AF23"/>
  <c r="AF28"/>
  <c r="AF34"/>
  <c r="AF29"/>
  <c r="AF31"/>
  <c r="AF30"/>
  <c r="AF32"/>
  <c r="AF33"/>
  <c r="AF16" l="1"/>
  <c r="AG17" s="1"/>
  <c r="AG19"/>
  <c r="AF22"/>
  <c r="AF5"/>
  <c r="AF27"/>
  <c r="AG33" s="1"/>
  <c r="AG30" l="1"/>
  <c r="AG23"/>
  <c r="AG9"/>
  <c r="AG8"/>
  <c r="AG6"/>
  <c r="AG10"/>
  <c r="AG12"/>
  <c r="AG26"/>
  <c r="AG11"/>
  <c r="AG7"/>
  <c r="AG24"/>
  <c r="AG22" s="1"/>
  <c r="AH25" s="1"/>
  <c r="AG20"/>
  <c r="AG25"/>
  <c r="AG21"/>
  <c r="AG18"/>
  <c r="AG31"/>
  <c r="AG29"/>
  <c r="AG28"/>
  <c r="AG34"/>
  <c r="AG32"/>
  <c r="AG5" l="1"/>
  <c r="AH10" s="1"/>
  <c r="AH24"/>
  <c r="AH26"/>
  <c r="AH7"/>
  <c r="AH23"/>
  <c r="AH12"/>
  <c r="AG16"/>
  <c r="AG27"/>
  <c r="AH29"/>
  <c r="AH32"/>
  <c r="AH21" l="1"/>
  <c r="AH17"/>
  <c r="AH19"/>
  <c r="AH22"/>
  <c r="AI25" s="1"/>
  <c r="AH18"/>
  <c r="AH8"/>
  <c r="AH9"/>
  <c r="AH11"/>
  <c r="AH20"/>
  <c r="AH6"/>
  <c r="AH33"/>
  <c r="AH30"/>
  <c r="AH31"/>
  <c r="AH34"/>
  <c r="AH28"/>
  <c r="AI26" l="1"/>
  <c r="AI24"/>
  <c r="AH5"/>
  <c r="AI11"/>
  <c r="AI8"/>
  <c r="AI9"/>
  <c r="AI23"/>
  <c r="AH16"/>
  <c r="AI20" s="1"/>
  <c r="AH27"/>
  <c r="AI28" s="1"/>
  <c r="AI31"/>
  <c r="AI34" l="1"/>
  <c r="AI30"/>
  <c r="AI33"/>
  <c r="AI10"/>
  <c r="AI12"/>
  <c r="AI7"/>
  <c r="AI18"/>
  <c r="AI17"/>
  <c r="AI21"/>
  <c r="AI22"/>
  <c r="AI19"/>
  <c r="AI6"/>
  <c r="AI29"/>
  <c r="AI32"/>
  <c r="AJ23" l="1"/>
  <c r="AJ26"/>
  <c r="AJ24"/>
  <c r="AJ25"/>
  <c r="AI5"/>
  <c r="AI16"/>
  <c r="AJ12"/>
  <c r="AI27"/>
  <c r="AJ29" s="1"/>
  <c r="AJ32" l="1"/>
  <c r="AJ17"/>
  <c r="AJ20"/>
  <c r="AJ6"/>
  <c r="AJ9"/>
  <c r="AJ8"/>
  <c r="AJ11"/>
  <c r="AJ18"/>
  <c r="AJ10"/>
  <c r="AJ19"/>
  <c r="AJ7"/>
  <c r="AJ21"/>
  <c r="AJ22"/>
  <c r="AJ28"/>
  <c r="AJ30"/>
  <c r="AJ33"/>
  <c r="AJ34"/>
  <c r="AJ31"/>
  <c r="AJ16" l="1"/>
  <c r="AK17" s="1"/>
  <c r="AK21"/>
  <c r="AK25"/>
  <c r="AK9"/>
  <c r="AK23"/>
  <c r="AK26"/>
  <c r="AK7"/>
  <c r="AK8"/>
  <c r="AJ5"/>
  <c r="AK24"/>
  <c r="AK10"/>
  <c r="AK20"/>
  <c r="AJ27"/>
  <c r="AK6" l="1"/>
  <c r="AK12"/>
  <c r="AK22"/>
  <c r="AK11"/>
  <c r="AK5" s="1"/>
  <c r="AK19"/>
  <c r="AK18"/>
  <c r="AK32"/>
  <c r="AK29"/>
  <c r="AK34"/>
  <c r="AK31"/>
  <c r="AK33"/>
  <c r="AK28"/>
  <c r="AK30"/>
  <c r="AK16" l="1"/>
  <c r="AK27"/>
</calcChain>
</file>

<file path=xl/sharedStrings.xml><?xml version="1.0" encoding="utf-8"?>
<sst xmlns="http://schemas.openxmlformats.org/spreadsheetml/2006/main" count="191" uniqueCount="98">
  <si>
    <t>Måltal</t>
  </si>
  <si>
    <t>Løb</t>
  </si>
  <si>
    <t>Bådnavn</t>
  </si>
  <si>
    <t>Sejlnr.</t>
  </si>
  <si>
    <t>Skipper</t>
  </si>
  <si>
    <t>Op/ned</t>
  </si>
  <si>
    <t>GPH</t>
  </si>
  <si>
    <t>Maxi 84</t>
  </si>
  <si>
    <t>Isabel 2</t>
  </si>
  <si>
    <t>Carsten Højgård</t>
  </si>
  <si>
    <t>Folkebåd</t>
  </si>
  <si>
    <t>Ingrid</t>
  </si>
  <si>
    <t>Morten Hold</t>
  </si>
  <si>
    <t>Comfortina</t>
  </si>
  <si>
    <t>Citus</t>
  </si>
  <si>
    <t>Frank Nielsen</t>
  </si>
  <si>
    <t>Naver 29</t>
  </si>
  <si>
    <t>Irma</t>
  </si>
  <si>
    <t>Thomas Hvilborg</t>
  </si>
  <si>
    <t>Maxi 77</t>
  </si>
  <si>
    <t>Toxi</t>
  </si>
  <si>
    <t>Henrik Eltzholtz</t>
  </si>
  <si>
    <t xml:space="preserve">X - 79 </t>
  </si>
  <si>
    <t>Banner 23</t>
  </si>
  <si>
    <t>Fun 23</t>
  </si>
  <si>
    <t>Deluxxx</t>
  </si>
  <si>
    <t>Peter Thomsen</t>
  </si>
  <si>
    <t>X-Mamse</t>
  </si>
  <si>
    <t>Torben Lorentsen</t>
  </si>
  <si>
    <t>Respect</t>
  </si>
  <si>
    <t>Morten Jensen</t>
  </si>
  <si>
    <t>Endeavour</t>
  </si>
  <si>
    <t>Jan Henriksen</t>
  </si>
  <si>
    <t>Atalanta 919</t>
  </si>
  <si>
    <t>Sunny</t>
  </si>
  <si>
    <t>Bjørn Pihl</t>
  </si>
  <si>
    <t>Luffe 37</t>
  </si>
  <si>
    <t>Inka</t>
  </si>
  <si>
    <t>Ylva</t>
  </si>
  <si>
    <t>Orkanen</t>
  </si>
  <si>
    <t>John Middelboe</t>
  </si>
  <si>
    <t>Impala 36</t>
  </si>
  <si>
    <t>Vita</t>
  </si>
  <si>
    <t>Jan Jensen</t>
  </si>
  <si>
    <t>BB 10</t>
  </si>
  <si>
    <t>Bibs</t>
  </si>
  <si>
    <t>Ove Nielsen</t>
  </si>
  <si>
    <t>Præmietid</t>
  </si>
  <si>
    <t>Referencemål</t>
  </si>
  <si>
    <t>I sek</t>
  </si>
  <si>
    <t>Sejltid</t>
  </si>
  <si>
    <t>Måltid</t>
  </si>
  <si>
    <t>Starttid</t>
  </si>
  <si>
    <t>Bådtype</t>
  </si>
  <si>
    <t>Klub</t>
  </si>
  <si>
    <t>FS</t>
  </si>
  <si>
    <t>SB</t>
  </si>
  <si>
    <t>Duet</t>
  </si>
  <si>
    <t>Adventura</t>
  </si>
  <si>
    <t>Erik Bay</t>
  </si>
  <si>
    <t>Stig Lilleøre</t>
  </si>
  <si>
    <t>Accent 26</t>
  </si>
  <si>
    <t>Fox Lady</t>
  </si>
  <si>
    <t>Klaus Qvitzau</t>
  </si>
  <si>
    <t>Rigmor</t>
  </si>
  <si>
    <t>Contrast 33 Spe</t>
  </si>
  <si>
    <t>Elvstrøm 1/4 ton</t>
  </si>
  <si>
    <t>Bent Sommer</t>
  </si>
  <si>
    <t>Finn Schultz Larsen</t>
  </si>
  <si>
    <t>Søren Schøllhammer</t>
  </si>
  <si>
    <t>Safir</t>
  </si>
  <si>
    <t>Ichthus</t>
  </si>
  <si>
    <t>Bianca 28</t>
  </si>
  <si>
    <t>Poul Erik Andersen</t>
  </si>
  <si>
    <t>Lady Bia</t>
  </si>
  <si>
    <t>Bo Hold</t>
  </si>
  <si>
    <t>Amerone</t>
  </si>
  <si>
    <t>HR 372</t>
  </si>
  <si>
    <t>Giraffen</t>
  </si>
  <si>
    <t>Torben Pedersen</t>
  </si>
  <si>
    <t>D 478</t>
  </si>
  <si>
    <t>Målt med Spiler</t>
  </si>
  <si>
    <t>Målt uden Spiler</t>
  </si>
  <si>
    <t>Cirkel</t>
  </si>
  <si>
    <t>Let</t>
  </si>
  <si>
    <t>Vind</t>
  </si>
  <si>
    <t>Bane</t>
  </si>
  <si>
    <t>Mellem</t>
  </si>
  <si>
    <t>Hård</t>
  </si>
  <si>
    <t>Sømil</t>
  </si>
  <si>
    <t>Vindbane</t>
  </si>
  <si>
    <t>1 =Cirkel let    2 =Cirkel mellem    3 =Cirkel hård    4 =Op/ned let    5 =Op/ned mellem    6 =Op/ned hård    7 =GPH</t>
  </si>
  <si>
    <t>DNS</t>
  </si>
  <si>
    <t>Fredericia og Strib sejlklubs tirsdagssejlads</t>
  </si>
  <si>
    <t>DNS: Ikke Startet          DNF: Ikke fuldført            DNC: Ikke deltaget            DSQ: Diskvalificeret              RAF: Udgået</t>
  </si>
  <si>
    <t>OP</t>
  </si>
  <si>
    <t>LP</t>
  </si>
  <si>
    <t>MIN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</si>
</sst>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(* #,##0_);_(* \(#,##0\);_(* &quot;-&quot;??_);_(@_)"/>
    <numFmt numFmtId="166" formatCode="_([$€-2]\ * #,##0.00_);_([$€-2]\ * \(#,##0.00\);_([$€-2]\ * &quot;-&quot;??_)"/>
    <numFmt numFmtId="167" formatCode="[$-F400]h:mm:ss\ AM/PM"/>
    <numFmt numFmtId="168" formatCode="0.0"/>
  </numFmts>
  <fonts count="6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.1999999999999993"/>
      <name val="Arial"/>
      <family val="2"/>
    </font>
    <font>
      <b/>
      <sz val="1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24579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8">
    <xf numFmtId="0" fontId="0" fillId="0" borderId="0" xfId="0"/>
    <xf numFmtId="21" fontId="0" fillId="0" borderId="0" xfId="0" applyNumberFormat="1"/>
    <xf numFmtId="165" fontId="0" fillId="0" borderId="0" xfId="1" applyNumberFormat="1" applyFont="1"/>
    <xf numFmtId="0" fontId="0" fillId="2" borderId="0" xfId="0" applyFill="1"/>
    <xf numFmtId="21" fontId="0" fillId="0" borderId="0" xfId="0" applyNumberFormat="1" applyFill="1"/>
    <xf numFmtId="167" fontId="0" fillId="0" borderId="0" xfId="0" applyNumberFormat="1"/>
    <xf numFmtId="0" fontId="0" fillId="0" borderId="0" xfId="0" applyFill="1" applyProtection="1">
      <protection locked="0"/>
    </xf>
    <xf numFmtId="21" fontId="0" fillId="0" borderId="0" xfId="0" applyNumberFormat="1" applyFill="1" applyProtection="1">
      <protection locked="0"/>
    </xf>
    <xf numFmtId="0" fontId="2" fillId="0" borderId="0" xfId="0" applyFont="1"/>
    <xf numFmtId="168" fontId="0" fillId="2" borderId="0" xfId="0" applyNumberFormat="1" applyFill="1"/>
    <xf numFmtId="168" fontId="0" fillId="0" borderId="0" xfId="0" applyNumberFormat="1"/>
    <xf numFmtId="0" fontId="2" fillId="0" borderId="0" xfId="0" applyFont="1" applyAlignment="1">
      <alignment horizontal="right"/>
    </xf>
    <xf numFmtId="168" fontId="0" fillId="0" borderId="0" xfId="0" applyNumberFormat="1" applyFill="1"/>
    <xf numFmtId="168" fontId="2" fillId="0" borderId="0" xfId="0" applyNumberFormat="1" applyFont="1" applyFill="1"/>
    <xf numFmtId="0" fontId="0" fillId="0" borderId="0" xfId="0" applyFill="1"/>
    <xf numFmtId="0" fontId="0" fillId="0" borderId="1" xfId="0" applyBorder="1"/>
    <xf numFmtId="168" fontId="0" fillId="0" borderId="1" xfId="0" applyNumberFormat="1" applyFill="1" applyBorder="1"/>
    <xf numFmtId="168" fontId="2" fillId="0" borderId="1" xfId="0" applyNumberFormat="1" applyFont="1" applyFill="1" applyBorder="1"/>
    <xf numFmtId="0" fontId="3" fillId="0" borderId="0" xfId="0" applyFont="1"/>
    <xf numFmtId="0" fontId="0" fillId="0" borderId="0" xfId="0" applyFill="1" applyAlignment="1" applyProtection="1">
      <alignment horizontal="left"/>
      <protection locked="0"/>
    </xf>
    <xf numFmtId="0" fontId="2" fillId="2" borderId="0" xfId="0" applyFont="1" applyFill="1"/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NumberFormat="1"/>
    <xf numFmtId="16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/>
    <xf numFmtId="168" fontId="0" fillId="0" borderId="0" xfId="0" applyNumberFormat="1" applyFill="1" applyBorder="1"/>
    <xf numFmtId="21" fontId="0" fillId="0" borderId="0" xfId="0" applyNumberFormat="1" applyFill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7" fontId="0" fillId="2" borderId="0" xfId="0" applyNumberFormat="1" applyFill="1"/>
    <xf numFmtId="168" fontId="0" fillId="0" borderId="0" xfId="0" applyNumberFormat="1" applyFill="1" applyAlignment="1" applyProtection="1">
      <alignment horizontal="left"/>
      <protection locked="0"/>
    </xf>
  </cellXfs>
  <cellStyles count="3">
    <cellStyle name="1000-sep (2 dec)" xfId="1" builtinId="3"/>
    <cellStyle name="Euro" xfId="2"/>
    <cellStyle name="Normal" xfId="0" builtinId="0"/>
  </cellStyles>
  <dxfs count="0"/>
  <tableStyles count="0" defaultTableStyle="TableStyleMedium9" defaultPivotStyle="PivotStyleLight16"/>
  <colors>
    <mruColors>
      <color rgb="FF245794"/>
      <color rgb="FF73FF4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800100</xdr:colOff>
      <xdr:row>3</xdr:row>
      <xdr:rowOff>133350</xdr:rowOff>
    </xdr:to>
    <xdr:sp macro="" textlink="">
      <xdr:nvSpPr>
        <xdr:cNvPr id="1025" name="il_fi" descr="http://www.hodsagervej.dk/leksikon/klub/strib.gif"/>
        <xdr:cNvSpPr>
          <a:spLocks noChangeAspect="1" noChangeArrowheads="1"/>
        </xdr:cNvSpPr>
      </xdr:nvSpPr>
      <xdr:spPr bwMode="auto">
        <a:xfrm>
          <a:off x="0" y="0"/>
          <a:ext cx="1428750" cy="7143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8"/>
  <sheetViews>
    <sheetView showZeros="0" tabSelected="1" workbookViewId="0">
      <selection activeCell="M20" sqref="M20"/>
    </sheetView>
  </sheetViews>
  <sheetFormatPr defaultRowHeight="12.75"/>
  <cols>
    <col min="1" max="1" width="3.5703125" customWidth="1"/>
    <col min="2" max="2" width="5.85546875" customWidth="1"/>
    <col min="3" max="3" width="15" customWidth="1"/>
    <col min="4" max="4" width="11.5703125" customWidth="1"/>
    <col min="5" max="5" width="19.85546875" customWidth="1"/>
    <col min="6" max="6" width="4.7109375" bestFit="1" customWidth="1"/>
    <col min="7" max="7" width="6.85546875" customWidth="1"/>
    <col min="8" max="8" width="10" customWidth="1"/>
    <col min="9" max="9" width="8.5703125" customWidth="1"/>
    <col min="10" max="10" width="7.85546875" customWidth="1"/>
    <col min="11" max="11" width="7.42578125" customWidth="1"/>
    <col min="12" max="12" width="8.140625" customWidth="1"/>
    <col min="13" max="13" width="6.5703125" bestFit="1" customWidth="1"/>
    <col min="14" max="14" width="6" customWidth="1"/>
    <col min="15" max="15" width="18.28515625" customWidth="1"/>
    <col min="26" max="26" width="9.28515625" customWidth="1"/>
  </cols>
  <sheetData>
    <row r="1" spans="1:37">
      <c r="A1" s="21"/>
      <c r="B1" s="22"/>
      <c r="C1" s="22"/>
      <c r="D1" s="22"/>
      <c r="E1" s="22"/>
      <c r="F1" s="22"/>
      <c r="G1" s="22"/>
      <c r="H1" s="22"/>
      <c r="I1" s="27">
        <v>40778</v>
      </c>
      <c r="J1" s="28">
        <v>2011</v>
      </c>
      <c r="K1" s="8" t="s">
        <v>90</v>
      </c>
      <c r="M1" s="19">
        <v>5</v>
      </c>
      <c r="N1" s="19"/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</row>
    <row r="2" spans="1:37" ht="20.25" customHeight="1">
      <c r="A2" s="22"/>
      <c r="B2" s="23" t="s">
        <v>93</v>
      </c>
      <c r="C2" s="22"/>
      <c r="D2" s="22"/>
      <c r="E2" s="22"/>
      <c r="F2" s="22"/>
      <c r="G2" s="22"/>
      <c r="H2" s="22"/>
      <c r="I2" s="29" t="s">
        <v>86</v>
      </c>
      <c r="J2" s="28">
        <v>7</v>
      </c>
      <c r="K2" s="8" t="s">
        <v>89</v>
      </c>
      <c r="M2" s="19">
        <v>7</v>
      </c>
      <c r="N2" s="19"/>
      <c r="P2" s="18" t="s">
        <v>86</v>
      </c>
      <c r="Q2" s="8" t="s">
        <v>83</v>
      </c>
      <c r="R2" s="8" t="s">
        <v>83</v>
      </c>
      <c r="S2" s="8" t="s">
        <v>83</v>
      </c>
      <c r="T2" t="s">
        <v>5</v>
      </c>
      <c r="U2" t="s">
        <v>5</v>
      </c>
      <c r="V2" t="s">
        <v>5</v>
      </c>
      <c r="W2" t="s">
        <v>6</v>
      </c>
    </row>
    <row r="3" spans="1:37">
      <c r="A3" s="22"/>
      <c r="B3" s="22"/>
      <c r="C3" s="22"/>
      <c r="D3" s="22"/>
      <c r="E3" s="22"/>
      <c r="F3" s="22"/>
      <c r="G3" s="22"/>
      <c r="H3" s="22"/>
      <c r="K3" t="s">
        <v>48</v>
      </c>
      <c r="M3" s="37">
        <f>G7</f>
        <v>947.2</v>
      </c>
      <c r="N3" s="19"/>
      <c r="P3" s="18" t="s">
        <v>85</v>
      </c>
      <c r="Q3" s="8" t="s">
        <v>84</v>
      </c>
      <c r="R3" s="8" t="s">
        <v>87</v>
      </c>
      <c r="S3" s="8" t="s">
        <v>88</v>
      </c>
      <c r="T3" s="8" t="s">
        <v>84</v>
      </c>
      <c r="U3" s="8" t="s">
        <v>87</v>
      </c>
      <c r="V3" s="8" t="s">
        <v>88</v>
      </c>
      <c r="W3" t="s">
        <v>6</v>
      </c>
    </row>
    <row r="4" spans="1:37">
      <c r="D4" s="6"/>
    </row>
    <row r="5" spans="1:37" s="3" customFormat="1">
      <c r="A5" s="3" t="s">
        <v>1</v>
      </c>
      <c r="B5" s="3" t="s">
        <v>3</v>
      </c>
      <c r="C5" s="3" t="s">
        <v>53</v>
      </c>
      <c r="D5" s="3" t="s">
        <v>2</v>
      </c>
      <c r="E5" s="3" t="s">
        <v>4</v>
      </c>
      <c r="F5" s="3" t="s">
        <v>54</v>
      </c>
      <c r="G5" s="3" t="s">
        <v>0</v>
      </c>
      <c r="H5" s="3" t="s">
        <v>52</v>
      </c>
      <c r="I5" s="25" t="s">
        <v>51</v>
      </c>
      <c r="J5" s="3" t="s">
        <v>50</v>
      </c>
      <c r="K5" s="20" t="s">
        <v>49</v>
      </c>
      <c r="L5" s="3" t="s">
        <v>47</v>
      </c>
      <c r="M5" s="24" t="s">
        <v>96</v>
      </c>
      <c r="N5" s="24" t="s">
        <v>95</v>
      </c>
      <c r="Q5" s="9"/>
      <c r="R5" s="9"/>
      <c r="S5" s="9"/>
      <c r="T5" s="9"/>
      <c r="U5" s="9"/>
      <c r="V5" s="9"/>
      <c r="W5" s="9"/>
      <c r="Z5" s="36" t="e">
        <f>MIN(L6:L14)</f>
        <v>#VALUE!</v>
      </c>
      <c r="AC5" s="3" t="s">
        <v>97</v>
      </c>
      <c r="AD5" s="3">
        <f>MIN(AD6:AD12)</f>
        <v>567.79999999999995</v>
      </c>
      <c r="AE5" s="3">
        <f t="shared" ref="AE5:AK5" si="0">MIN(AE6:AE12)</f>
        <v>592.4</v>
      </c>
      <c r="AF5" s="3">
        <f t="shared" si="0"/>
        <v>600.6</v>
      </c>
      <c r="AG5" s="3">
        <f t="shared" si="0"/>
        <v>609</v>
      </c>
      <c r="AH5" s="3">
        <f t="shared" si="0"/>
        <v>611.6</v>
      </c>
      <c r="AI5" s="3">
        <f t="shared" si="0"/>
        <v>619.6</v>
      </c>
      <c r="AJ5" s="3">
        <f t="shared" si="0"/>
        <v>679.2</v>
      </c>
      <c r="AK5" s="3">
        <f t="shared" si="0"/>
        <v>0</v>
      </c>
    </row>
    <row r="6" spans="1:37">
      <c r="A6">
        <v>1</v>
      </c>
      <c r="B6">
        <v>436</v>
      </c>
      <c r="C6" t="s">
        <v>7</v>
      </c>
      <c r="D6" t="s">
        <v>8</v>
      </c>
      <c r="E6" t="s">
        <v>9</v>
      </c>
      <c r="F6" t="s">
        <v>55</v>
      </c>
      <c r="G6" s="10">
        <f>IF(M1=1,Q6,0)+IF(M1=2,R6,0)+IF(M1=3,S6,0)+IF(M1=4,T6,0)+IF(M1=5,U6,0)+IF(M1=6,V6,0)+IF(M1=7,W6,0)</f>
        <v>824.4</v>
      </c>
      <c r="H6" s="1">
        <v>0.77083333333333337</v>
      </c>
      <c r="I6" s="32">
        <v>0.82641203703703703</v>
      </c>
      <c r="J6" s="4">
        <f t="shared" ref="J6:J14" si="1">I6-H6</f>
        <v>5.5578703703703658E-2</v>
      </c>
      <c r="K6" s="2">
        <f t="shared" ref="K6:K14" si="2">(HOUR(J6)*3600)+(MINUTE(J6)*60)+SECOND(J6)</f>
        <v>4802</v>
      </c>
      <c r="L6" s="5">
        <f>(K6+(M3*M2-G6*M2))/24/60/60</f>
        <v>6.5527777777777782E-2</v>
      </c>
      <c r="M6" s="33">
        <v>2</v>
      </c>
      <c r="N6" s="33">
        <v>4</v>
      </c>
      <c r="P6" s="15" t="str">
        <f t="shared" ref="P6:P14" si="3">D6</f>
        <v>Isabel 2</v>
      </c>
      <c r="Q6" s="16">
        <v>933.2</v>
      </c>
      <c r="R6" s="16">
        <v>664.6</v>
      </c>
      <c r="S6" s="16">
        <v>600.6</v>
      </c>
      <c r="T6" s="16">
        <v>1219.2</v>
      </c>
      <c r="U6" s="16">
        <v>824.4</v>
      </c>
      <c r="V6" s="16">
        <v>732</v>
      </c>
      <c r="W6" s="16">
        <v>689</v>
      </c>
      <c r="X6" s="12"/>
      <c r="AD6">
        <f t="shared" ref="AD6:AD12" si="4">S6</f>
        <v>600.6</v>
      </c>
      <c r="AE6" s="35">
        <f>IF(AD6=AD5,"1",AD6)</f>
        <v>600.6</v>
      </c>
      <c r="AF6" s="35">
        <f>IF(AE6=AE5,"2",AE6)</f>
        <v>600.6</v>
      </c>
      <c r="AG6" s="35" t="str">
        <f>IF(AF6=AF5,"3",AF6)</f>
        <v>3</v>
      </c>
      <c r="AH6" s="35" t="str">
        <f>IF(AG6=AG5,"4",AG6)</f>
        <v>3</v>
      </c>
      <c r="AI6" s="35" t="str">
        <f>IF(AH6=AH5,"5",AH6)</f>
        <v>3</v>
      </c>
      <c r="AJ6" s="35" t="str">
        <f>IF(AI6=AI5,"6",AI6)</f>
        <v>3</v>
      </c>
      <c r="AK6" s="35" t="str">
        <f>IF(AJ6=AJ5,"7",AJ6)</f>
        <v>3</v>
      </c>
    </row>
    <row r="7" spans="1:37">
      <c r="A7">
        <v>1</v>
      </c>
      <c r="B7">
        <v>453</v>
      </c>
      <c r="C7" t="s">
        <v>10</v>
      </c>
      <c r="D7" t="s">
        <v>11</v>
      </c>
      <c r="E7" t="s">
        <v>12</v>
      </c>
      <c r="F7" t="s">
        <v>55</v>
      </c>
      <c r="G7" s="10">
        <f>IF(M1=1,Q7,0)+IF(M1=2,R7,0)+IF(M1=3,S7,0)+IF(M1=4,T7,0)+IF(M1=5,U7,0)+IF(M1=6,V7,0)+IF(M1=7,W7,0)</f>
        <v>947.2</v>
      </c>
      <c r="H7" s="1">
        <v>0.77083333333333337</v>
      </c>
      <c r="I7" s="32" t="s">
        <v>92</v>
      </c>
      <c r="J7" s="4" t="e">
        <f t="shared" si="1"/>
        <v>#VALUE!</v>
      </c>
      <c r="K7" s="2" t="e">
        <f t="shared" si="2"/>
        <v>#VALUE!</v>
      </c>
      <c r="L7" s="5" t="e">
        <f>(K7+(M3*M2-G7*M2))/24/60/60</f>
        <v>#VALUE!</v>
      </c>
      <c r="M7" s="33"/>
      <c r="N7" s="33"/>
      <c r="P7" s="15" t="str">
        <f t="shared" si="3"/>
        <v>Ingrid</v>
      </c>
      <c r="Q7" s="16">
        <v>1159.5999999999999</v>
      </c>
      <c r="R7" s="16">
        <v>761.6</v>
      </c>
      <c r="S7" s="16">
        <v>679.2</v>
      </c>
      <c r="T7" s="16">
        <v>1498.8</v>
      </c>
      <c r="U7" s="16">
        <v>947.2</v>
      </c>
      <c r="V7" s="16">
        <v>839.2</v>
      </c>
      <c r="W7" s="16">
        <v>800.8</v>
      </c>
      <c r="X7" s="12"/>
      <c r="AD7">
        <f t="shared" si="4"/>
        <v>679.2</v>
      </c>
      <c r="AE7" s="35">
        <f>IF(AD7=AD5,"1",AD7)</f>
        <v>679.2</v>
      </c>
      <c r="AF7" s="35">
        <f>IF(AE7=AE5,"2",AE7)</f>
        <v>679.2</v>
      </c>
      <c r="AG7" s="35">
        <f>IF(AF7=AF5,"3",AF7)</f>
        <v>679.2</v>
      </c>
      <c r="AH7" s="35">
        <f>IF(AG7=AG5,"4",AG7)</f>
        <v>679.2</v>
      </c>
      <c r="AI7" s="35">
        <f>IF(AH7=AH5,"5",AH7)</f>
        <v>679.2</v>
      </c>
      <c r="AJ7" s="35">
        <f>IF(AI7=AI5,"6",AI7)</f>
        <v>679.2</v>
      </c>
      <c r="AK7" s="35" t="str">
        <f>IF(AJ7=AJ5,"7",AJ7)</f>
        <v>7</v>
      </c>
    </row>
    <row r="8" spans="1:37">
      <c r="A8">
        <v>1</v>
      </c>
      <c r="B8">
        <v>332</v>
      </c>
      <c r="C8" t="s">
        <v>13</v>
      </c>
      <c r="D8" t="s">
        <v>14</v>
      </c>
      <c r="E8" t="s">
        <v>15</v>
      </c>
      <c r="F8" t="s">
        <v>56</v>
      </c>
      <c r="G8" s="10">
        <f>IF(M1=1,Q8,0)+IF(M1=2,R8,0)+IF(M1=3,S8,0)+IF(M1=4,T8,0)+IF(M1=5,U8,0)+IF(M1=6,V8,0)+IF(M1=7,W8,0)</f>
        <v>806</v>
      </c>
      <c r="H8" s="1">
        <v>0.77083333333333337</v>
      </c>
      <c r="I8" s="32" t="s">
        <v>92</v>
      </c>
      <c r="J8" s="4" t="e">
        <f t="shared" si="1"/>
        <v>#VALUE!</v>
      </c>
      <c r="K8" s="2" t="e">
        <f t="shared" si="2"/>
        <v>#VALUE!</v>
      </c>
      <c r="L8" s="5" t="e">
        <f>(K8+(M3*M2-G8*M2))/24/60/60</f>
        <v>#VALUE!</v>
      </c>
      <c r="M8" s="33"/>
      <c r="N8" s="33"/>
      <c r="O8" s="11" t="s">
        <v>80</v>
      </c>
      <c r="P8" s="15" t="str">
        <f t="shared" si="3"/>
        <v>Citus</v>
      </c>
      <c r="Q8" s="16">
        <v>950.4</v>
      </c>
      <c r="R8" s="16">
        <v>648.4</v>
      </c>
      <c r="S8" s="16">
        <v>567.79999999999995</v>
      </c>
      <c r="T8" s="16">
        <v>1244.4000000000001</v>
      </c>
      <c r="U8" s="17">
        <v>806</v>
      </c>
      <c r="V8" s="16">
        <v>692.8</v>
      </c>
      <c r="W8" s="16">
        <v>673.6</v>
      </c>
      <c r="X8" s="13"/>
      <c r="AD8">
        <f t="shared" si="4"/>
        <v>567.79999999999995</v>
      </c>
      <c r="AE8" s="35" t="str">
        <f>IF(AD8=AD5,"1",AD8)</f>
        <v>1</v>
      </c>
      <c r="AF8" s="35" t="str">
        <f>IF(AE8=AE5,"2",AE8)</f>
        <v>1</v>
      </c>
      <c r="AG8" s="35" t="str">
        <f>IF(AF8=AF5,"3",AF8)</f>
        <v>1</v>
      </c>
      <c r="AH8" s="35" t="str">
        <f>IF(AG8=AG5,"4",AG8)</f>
        <v>1</v>
      </c>
      <c r="AI8" s="35" t="str">
        <f>IF(AH8=AH5,"5",AH8)</f>
        <v>1</v>
      </c>
      <c r="AJ8" s="35" t="str">
        <f>IF(AI8=AI5,"6",AI8)</f>
        <v>1</v>
      </c>
      <c r="AK8" s="35" t="str">
        <f>IF(AJ8=AJ5,"7",AJ8)</f>
        <v>1</v>
      </c>
    </row>
    <row r="9" spans="1:37">
      <c r="A9">
        <v>1</v>
      </c>
      <c r="B9">
        <v>33</v>
      </c>
      <c r="C9" t="s">
        <v>16</v>
      </c>
      <c r="D9" t="s">
        <v>17</v>
      </c>
      <c r="E9" t="s">
        <v>18</v>
      </c>
      <c r="F9" t="s">
        <v>55</v>
      </c>
      <c r="G9" s="10">
        <f>IF(M1=1,Q9,0)+IF(M1=2,R9,0)+IF(M1=3,S9,0)+IF(M1=4,T9,0)+IF(M1=5,U9,0)+IF(M1=6,V9,0)+IF(M1=7,W9,0)</f>
        <v>844.2</v>
      </c>
      <c r="H9" s="1">
        <v>0.77083333333333337</v>
      </c>
      <c r="I9" s="32" t="s">
        <v>92</v>
      </c>
      <c r="J9" s="4" t="e">
        <f t="shared" si="1"/>
        <v>#VALUE!</v>
      </c>
      <c r="K9" s="2" t="e">
        <f t="shared" si="2"/>
        <v>#VALUE!</v>
      </c>
      <c r="L9" s="5" t="e">
        <f>(K9+(M3*M2-G9*M2))/24/60/60</f>
        <v>#VALUE!</v>
      </c>
      <c r="M9" s="33"/>
      <c r="N9" s="33"/>
      <c r="P9" s="15" t="str">
        <f t="shared" si="3"/>
        <v>Irma</v>
      </c>
      <c r="Q9" s="16">
        <v>1001.4</v>
      </c>
      <c r="R9" s="16">
        <v>675.2</v>
      </c>
      <c r="S9" s="16">
        <v>592.4</v>
      </c>
      <c r="T9" s="16">
        <v>1314</v>
      </c>
      <c r="U9" s="16">
        <v>844.2</v>
      </c>
      <c r="V9" s="16">
        <v>727.6</v>
      </c>
      <c r="W9" s="16">
        <v>703.4</v>
      </c>
      <c r="X9" s="12"/>
      <c r="AD9">
        <f t="shared" si="4"/>
        <v>592.4</v>
      </c>
      <c r="AE9" s="35">
        <f>IF(AD9=AD5,"1",AD9)</f>
        <v>592.4</v>
      </c>
      <c r="AF9" s="35" t="str">
        <f>IF(AE9=AE5,"2",AE9)</f>
        <v>2</v>
      </c>
      <c r="AG9" s="35" t="str">
        <f>IF(AF9=AF5,"3",AF9)</f>
        <v>2</v>
      </c>
      <c r="AH9" s="35" t="str">
        <f>IF(AG9=AG5,"4",AG9)</f>
        <v>2</v>
      </c>
      <c r="AI9" s="35" t="str">
        <f>IF(AH9=AH5,"5",AH9)</f>
        <v>2</v>
      </c>
      <c r="AJ9" s="35" t="str">
        <f>IF(AI9=AI5,"6",AI9)</f>
        <v>2</v>
      </c>
      <c r="AK9" s="35" t="str">
        <f>IF(AJ9=AJ5,"7",AJ9)</f>
        <v>2</v>
      </c>
    </row>
    <row r="10" spans="1:37">
      <c r="A10">
        <v>1</v>
      </c>
      <c r="B10">
        <v>2887</v>
      </c>
      <c r="C10" t="s">
        <v>19</v>
      </c>
      <c r="D10" t="s">
        <v>20</v>
      </c>
      <c r="E10" t="s">
        <v>21</v>
      </c>
      <c r="F10" t="s">
        <v>55</v>
      </c>
      <c r="G10" s="10">
        <f>IF(M1=1,Q10,0)+IF(M1=2,R10,0)+IF(M1=3,S10,0)+IF(M1=4,T10,0)+IF(M1=5,U10,0)+IF(M1=6,V10,0)+IF(M1=7,W10,0)</f>
        <v>886.8</v>
      </c>
      <c r="H10" s="1">
        <v>0.77083333333333337</v>
      </c>
      <c r="I10" s="32">
        <v>0.83138888888888884</v>
      </c>
      <c r="J10" s="4">
        <f t="shared" si="1"/>
        <v>6.0555555555555474E-2</v>
      </c>
      <c r="K10" s="2">
        <f t="shared" si="2"/>
        <v>5232</v>
      </c>
      <c r="L10" s="5">
        <f>(K10+(M3*M2-G10*M2))/24/60/60</f>
        <v>6.544907407407409E-2</v>
      </c>
      <c r="M10" s="33">
        <v>1</v>
      </c>
      <c r="N10" s="33">
        <v>3</v>
      </c>
      <c r="O10" s="11" t="s">
        <v>82</v>
      </c>
      <c r="P10" s="15" t="str">
        <f t="shared" si="3"/>
        <v>Toxi</v>
      </c>
      <c r="Q10" s="16">
        <v>1126.2</v>
      </c>
      <c r="R10" s="16">
        <v>715.4</v>
      </c>
      <c r="S10" s="16">
        <v>619.6</v>
      </c>
      <c r="T10" s="16">
        <v>1462</v>
      </c>
      <c r="U10" s="16">
        <v>886.8</v>
      </c>
      <c r="V10" s="16">
        <v>760.6</v>
      </c>
      <c r="W10" s="16">
        <v>753</v>
      </c>
      <c r="X10" s="12"/>
      <c r="AD10">
        <f t="shared" si="4"/>
        <v>619.6</v>
      </c>
      <c r="AE10" s="35">
        <f>IF(AD10=AD5,"1",AD10)</f>
        <v>619.6</v>
      </c>
      <c r="AF10" s="35">
        <f>IF(AE10=AE5,"2",AE10)</f>
        <v>619.6</v>
      </c>
      <c r="AG10" s="35">
        <f>IF(AF10=AF5,"3",AF10)</f>
        <v>619.6</v>
      </c>
      <c r="AH10" s="35">
        <f>IF(AG10=AG5,"4",AG10)</f>
        <v>619.6</v>
      </c>
      <c r="AI10" s="35">
        <f>IF(AH10=AH5,"5",AH10)</f>
        <v>619.6</v>
      </c>
      <c r="AJ10" s="35" t="str">
        <f>IF(AI10=AI5,"6",AI10)</f>
        <v>6</v>
      </c>
      <c r="AK10" s="35" t="str">
        <f>IF(AJ10=AJ5,"7",AJ10)</f>
        <v>6</v>
      </c>
    </row>
    <row r="11" spans="1:37">
      <c r="A11">
        <v>1</v>
      </c>
      <c r="B11">
        <v>35</v>
      </c>
      <c r="C11" t="s">
        <v>57</v>
      </c>
      <c r="D11" t="s">
        <v>58</v>
      </c>
      <c r="E11" t="s">
        <v>59</v>
      </c>
      <c r="F11" t="s">
        <v>56</v>
      </c>
      <c r="G11" s="10">
        <f>IF(M1=1,Q11,0)+IF(M1=2,R11,0)+IF(M1=3,S11,0)+IF(M1=4,T11,0)+IF(M1=5,U11,0)+IF(M1=6,V11,0)+IF(M1=7,W11,0)</f>
        <v>841</v>
      </c>
      <c r="H11" s="1">
        <v>0.77083333333333337</v>
      </c>
      <c r="I11" s="32">
        <v>0.83587962962962958</v>
      </c>
      <c r="J11" s="4">
        <f t="shared" si="1"/>
        <v>6.5046296296296213E-2</v>
      </c>
      <c r="K11" s="2">
        <f t="shared" si="2"/>
        <v>5620</v>
      </c>
      <c r="L11" s="5">
        <f>(K11+(M3*M2-G11*M2))/24/60/60</f>
        <v>7.3650462962962987E-2</v>
      </c>
      <c r="M11" s="33">
        <v>4</v>
      </c>
      <c r="N11" s="33">
        <v>12</v>
      </c>
      <c r="P11" s="15" t="str">
        <f t="shared" si="3"/>
        <v>Adventura</v>
      </c>
      <c r="Q11" s="16">
        <v>952</v>
      </c>
      <c r="R11" s="16">
        <v>675</v>
      </c>
      <c r="S11" s="16">
        <v>611.6</v>
      </c>
      <c r="T11" s="16">
        <v>1255.2</v>
      </c>
      <c r="U11" s="16">
        <v>841</v>
      </c>
      <c r="V11" s="16">
        <v>765.8</v>
      </c>
      <c r="W11" s="16">
        <v>700.8</v>
      </c>
      <c r="X11" s="12"/>
      <c r="AD11">
        <f t="shared" si="4"/>
        <v>611.6</v>
      </c>
      <c r="AE11" s="35">
        <f>IF(AD11=AD5,"1",AD11)</f>
        <v>611.6</v>
      </c>
      <c r="AF11" s="35">
        <f>IF(AE11=AE5,"2",AE11)</f>
        <v>611.6</v>
      </c>
      <c r="AG11" s="35">
        <f>IF(AF11=AF5,"3",AF11)</f>
        <v>611.6</v>
      </c>
      <c r="AH11" s="35">
        <f>IF(AG11=AG5,"4",AG11)</f>
        <v>611.6</v>
      </c>
      <c r="AI11" s="35" t="str">
        <f>IF(AH11=AH5,"5",AH11)</f>
        <v>5</v>
      </c>
      <c r="AJ11" s="35" t="str">
        <f>IF(AI11=AI5,"6",AI11)</f>
        <v>5</v>
      </c>
      <c r="AK11" s="35" t="str">
        <f>IF(AJ11=AJ5,"7",AJ11)</f>
        <v>5</v>
      </c>
    </row>
    <row r="12" spans="1:37">
      <c r="A12">
        <v>1</v>
      </c>
      <c r="B12">
        <v>24</v>
      </c>
      <c r="C12" t="s">
        <v>66</v>
      </c>
      <c r="D12" t="s">
        <v>62</v>
      </c>
      <c r="E12" t="s">
        <v>63</v>
      </c>
      <c r="F12" t="s">
        <v>56</v>
      </c>
      <c r="G12" s="10">
        <f>IF(M1=1,Q12,0)+IF(M1=2,R12,0)+IF(M1=3,S12,0)+IF(M1=4,T12,0)+IF(M1=5,U12,0)+IF(M1=6,V12,0)+IF(M1=7,W12,0)</f>
        <v>809.4</v>
      </c>
      <c r="H12" s="1">
        <v>0.77083333333333304</v>
      </c>
      <c r="I12" s="32" t="s">
        <v>92</v>
      </c>
      <c r="J12" s="4" t="e">
        <f t="shared" si="1"/>
        <v>#VALUE!</v>
      </c>
      <c r="K12" s="2" t="e">
        <f t="shared" si="2"/>
        <v>#VALUE!</v>
      </c>
      <c r="L12" s="5" t="e">
        <f>(K12+(M3*M2-G12*M2))/24/60/60</f>
        <v>#VALUE!</v>
      </c>
      <c r="M12" s="33"/>
      <c r="N12" s="33"/>
      <c r="P12" s="15" t="str">
        <f t="shared" si="3"/>
        <v>Fox Lady</v>
      </c>
      <c r="Q12" s="16">
        <v>866</v>
      </c>
      <c r="R12" s="16">
        <v>660.6</v>
      </c>
      <c r="S12" s="16">
        <v>609</v>
      </c>
      <c r="T12" s="16">
        <v>1118.5999999999999</v>
      </c>
      <c r="U12" s="16">
        <v>809.4</v>
      </c>
      <c r="V12" s="16">
        <v>743.2</v>
      </c>
      <c r="W12" s="16">
        <v>678.4</v>
      </c>
      <c r="X12" s="12"/>
      <c r="AD12">
        <f t="shared" si="4"/>
        <v>609</v>
      </c>
      <c r="AE12" s="35">
        <f>IF(AD12=AD5,"1",AD12)</f>
        <v>609</v>
      </c>
      <c r="AF12" s="35">
        <f>IF(AE12=AE5,"2",AE12)</f>
        <v>609</v>
      </c>
      <c r="AG12" s="35">
        <f>IF(AF12=AF5,"3",AF12)</f>
        <v>609</v>
      </c>
      <c r="AH12" s="35" t="str">
        <f>IF(AG12=AG5,"4",AG12)</f>
        <v>4</v>
      </c>
      <c r="AI12" s="35" t="str">
        <f>IF(AH12=AH5,"5",AH12)</f>
        <v>4</v>
      </c>
      <c r="AJ12" s="35" t="str">
        <f>IF(AI12=AI5,"6",AI12)</f>
        <v>4</v>
      </c>
      <c r="AK12" s="35" t="str">
        <f>IF(AJ12=AJ5,"7",AJ12)</f>
        <v>4</v>
      </c>
    </row>
    <row r="13" spans="1:37">
      <c r="A13">
        <v>1</v>
      </c>
      <c r="B13">
        <v>426</v>
      </c>
      <c r="C13" t="s">
        <v>61</v>
      </c>
      <c r="D13" s="8" t="s">
        <v>71</v>
      </c>
      <c r="E13" t="s">
        <v>60</v>
      </c>
      <c r="F13" t="s">
        <v>55</v>
      </c>
      <c r="G13" s="10">
        <f>IF(M1=1,Q13,0)+IF(M1=2,R13,0)+IF(M1=3,S13,0)+IF(M1=4,T13,0)+IF(M1=5,U13,0)+IF(M1=6,V13,0)+IF(M1=7,W13,0)</f>
        <v>823.8</v>
      </c>
      <c r="H13" s="1">
        <v>0.77083333333333337</v>
      </c>
      <c r="I13" s="32" t="s">
        <v>92</v>
      </c>
      <c r="J13" s="4" t="e">
        <f t="shared" si="1"/>
        <v>#VALUE!</v>
      </c>
      <c r="K13" s="2" t="e">
        <f t="shared" si="2"/>
        <v>#VALUE!</v>
      </c>
      <c r="L13" s="5" t="e">
        <f>(K13+(M3*M2-G13*M2))/24/60/60</f>
        <v>#VALUE!</v>
      </c>
      <c r="M13" s="33"/>
      <c r="N13" s="33"/>
      <c r="P13" s="15" t="str">
        <f t="shared" si="3"/>
        <v>Ichthus</v>
      </c>
      <c r="Q13" s="16">
        <v>934.2</v>
      </c>
      <c r="R13" s="16">
        <v>666.4</v>
      </c>
      <c r="S13" s="16">
        <v>604.4</v>
      </c>
      <c r="T13" s="16">
        <v>1218.5999999999999</v>
      </c>
      <c r="U13" s="17">
        <v>823.8</v>
      </c>
      <c r="V13" s="16">
        <v>737</v>
      </c>
      <c r="W13" s="16">
        <v>691</v>
      </c>
      <c r="X13" s="12"/>
    </row>
    <row r="14" spans="1:37">
      <c r="A14">
        <v>1</v>
      </c>
      <c r="B14">
        <v>150</v>
      </c>
      <c r="C14" s="8" t="s">
        <v>72</v>
      </c>
      <c r="D14" s="8" t="s">
        <v>74</v>
      </c>
      <c r="E14" s="8" t="s">
        <v>73</v>
      </c>
      <c r="F14" s="8" t="s">
        <v>55</v>
      </c>
      <c r="G14" s="10">
        <f>IF(M1=1,Q14,0)+IF(M1=2,R14,0)+IF(M1=3,S14,0)+IF(M1=4,T14,0)+IF(M1=5,U14,0)+IF(M1=6,V14,0)+IF(M1=7,W14,0)</f>
        <v>841</v>
      </c>
      <c r="H14" s="1">
        <v>0.77083333333333404</v>
      </c>
      <c r="I14" s="32">
        <v>0.83276620370370369</v>
      </c>
      <c r="J14" s="4">
        <f t="shared" si="1"/>
        <v>6.1932870370369653E-2</v>
      </c>
      <c r="K14" s="2">
        <f t="shared" si="2"/>
        <v>5351</v>
      </c>
      <c r="L14" s="5">
        <f>(K14+(M3*M2-G14*M2))/24/60/60</f>
        <v>7.0537037037037051E-2</v>
      </c>
      <c r="M14" s="33">
        <v>3</v>
      </c>
      <c r="N14" s="33">
        <v>11</v>
      </c>
      <c r="P14" s="15" t="str">
        <f t="shared" si="3"/>
        <v>Lady Bia</v>
      </c>
      <c r="Q14" s="16">
        <v>987.4</v>
      </c>
      <c r="R14" s="16">
        <v>674.2</v>
      </c>
      <c r="S14" s="16">
        <v>608</v>
      </c>
      <c r="T14" s="16">
        <v>1296.2</v>
      </c>
      <c r="U14" s="17">
        <v>841</v>
      </c>
      <c r="V14" s="16">
        <v>751.2</v>
      </c>
      <c r="W14" s="16">
        <v>704.6</v>
      </c>
      <c r="X14" s="12"/>
    </row>
    <row r="15" spans="1:37">
      <c r="H15" s="1"/>
      <c r="I15" s="32"/>
      <c r="J15" s="4"/>
      <c r="K15" s="2"/>
      <c r="L15" s="5"/>
      <c r="M15" s="33"/>
      <c r="N15" s="33"/>
      <c r="Q15" s="12"/>
      <c r="R15" s="12"/>
      <c r="S15" s="12"/>
      <c r="T15" s="12"/>
      <c r="U15" s="12"/>
      <c r="V15" s="12"/>
      <c r="W15" s="12"/>
    </row>
    <row r="16" spans="1:37" s="3" customFormat="1">
      <c r="A16" s="3" t="s">
        <v>1</v>
      </c>
      <c r="B16" s="3" t="s">
        <v>3</v>
      </c>
      <c r="C16" s="3" t="s">
        <v>53</v>
      </c>
      <c r="D16" s="3" t="s">
        <v>2</v>
      </c>
      <c r="E16" s="3" t="s">
        <v>4</v>
      </c>
      <c r="F16" s="3" t="s">
        <v>54</v>
      </c>
      <c r="G16" s="3" t="s">
        <v>0</v>
      </c>
      <c r="H16" s="3" t="s">
        <v>52</v>
      </c>
      <c r="I16" s="25" t="s">
        <v>51</v>
      </c>
      <c r="J16" s="3" t="s">
        <v>50</v>
      </c>
      <c r="K16" s="3" t="s">
        <v>49</v>
      </c>
      <c r="L16" s="3" t="s">
        <v>47</v>
      </c>
      <c r="M16" s="34" t="s">
        <v>96</v>
      </c>
      <c r="N16" s="34" t="s">
        <v>95</v>
      </c>
      <c r="Q16" s="9"/>
      <c r="R16" s="9"/>
      <c r="S16" s="9"/>
      <c r="T16" s="9"/>
      <c r="U16" s="9"/>
      <c r="V16" s="9"/>
      <c r="W16" s="9"/>
      <c r="AC16" s="3" t="s">
        <v>97</v>
      </c>
      <c r="AD16" s="3">
        <f t="shared" ref="AD16:AK16" si="5">MIN(AD17:AD21)</f>
        <v>0</v>
      </c>
      <c r="AE16" s="3">
        <f t="shared" si="5"/>
        <v>571</v>
      </c>
      <c r="AF16" s="3">
        <f t="shared" si="5"/>
        <v>576.20000000000005</v>
      </c>
      <c r="AG16" s="3">
        <f t="shared" si="5"/>
        <v>608</v>
      </c>
      <c r="AH16" s="3">
        <f t="shared" si="5"/>
        <v>0</v>
      </c>
      <c r="AI16" s="3">
        <f t="shared" si="5"/>
        <v>0</v>
      </c>
      <c r="AJ16" s="3">
        <f t="shared" si="5"/>
        <v>0</v>
      </c>
      <c r="AK16" s="3">
        <f t="shared" si="5"/>
        <v>0</v>
      </c>
    </row>
    <row r="17" spans="1:37">
      <c r="A17">
        <v>2</v>
      </c>
      <c r="B17">
        <v>191</v>
      </c>
      <c r="C17" t="s">
        <v>22</v>
      </c>
      <c r="D17" t="s">
        <v>25</v>
      </c>
      <c r="E17" t="s">
        <v>26</v>
      </c>
      <c r="F17" t="s">
        <v>55</v>
      </c>
      <c r="G17">
        <f>IF(M1=1,Q17,0)+IF(M1=2,R17,0)+IF(M1=3,S17,0)+IF(M1=4,T17,0)+IF(M1=5,U17,0)+IF(M1=6,V17,0)+IF(M1=7,W17,0)</f>
        <v>797.8</v>
      </c>
      <c r="H17" s="1">
        <v>0.77430555555555547</v>
      </c>
      <c r="I17" s="32">
        <v>0.83133101851851843</v>
      </c>
      <c r="J17" s="4">
        <f>I17-H17</f>
        <v>5.7025462962962958E-2</v>
      </c>
      <c r="K17" s="2">
        <f>(HOUR(J17)*3600)+(MINUTE(J17)*60)+SECOND(J17)</f>
        <v>4927</v>
      </c>
      <c r="L17" s="5">
        <f>(K17+(M3*M2-G17*M2))/24/60/60</f>
        <v>6.9129629629629638E-2</v>
      </c>
      <c r="M17" s="33">
        <v>3</v>
      </c>
      <c r="N17" s="33">
        <v>9</v>
      </c>
      <c r="P17" s="15" t="str">
        <f>D17</f>
        <v>Deluxxx</v>
      </c>
      <c r="Q17" s="16">
        <v>865.4</v>
      </c>
      <c r="R17" s="16">
        <v>634.4</v>
      </c>
      <c r="S17" s="16">
        <v>571</v>
      </c>
      <c r="T17" s="16">
        <v>1140.2</v>
      </c>
      <c r="U17" s="16">
        <v>797.8</v>
      </c>
      <c r="V17" s="16">
        <v>718.4</v>
      </c>
      <c r="W17" s="16">
        <v>653.20000000000005</v>
      </c>
      <c r="X17" s="12"/>
      <c r="AD17">
        <f>S14</f>
        <v>608</v>
      </c>
      <c r="AE17" s="35">
        <f>IF(AD17=AD16,"1",AD17)</f>
        <v>608</v>
      </c>
      <c r="AF17" s="35">
        <f>IF(AE17=AE16,"2",AE17)</f>
        <v>608</v>
      </c>
      <c r="AG17" s="35">
        <f>IF(AF17=AF16,"3",AF17)</f>
        <v>608</v>
      </c>
      <c r="AH17" s="35" t="str">
        <f>IF(AG17=AG16,"4",AG17)</f>
        <v>4</v>
      </c>
      <c r="AI17" s="35" t="str">
        <f>IF(AH17=AH16,"5",AH17)</f>
        <v>4</v>
      </c>
      <c r="AJ17" s="35" t="str">
        <f>IF(AI17=AI16,"6",AI17)</f>
        <v>4</v>
      </c>
      <c r="AK17" s="35" t="str">
        <f>IF(AJ17=AJ16,"7",AJ17)</f>
        <v>4</v>
      </c>
    </row>
    <row r="18" spans="1:37">
      <c r="A18">
        <v>2</v>
      </c>
      <c r="B18">
        <v>225</v>
      </c>
      <c r="C18" t="s">
        <v>22</v>
      </c>
      <c r="D18" t="s">
        <v>27</v>
      </c>
      <c r="E18" t="s">
        <v>28</v>
      </c>
      <c r="F18" t="s">
        <v>55</v>
      </c>
      <c r="G18">
        <f>IF(M1=1,Q18,0)+IF(M1=2,R18,0)+IF(M1=3,S18,0)+IF(M1=4,T18,0)+IF(M1=5,U18,0)+IF(M1=6,V18,0)+IF(M1=7,W18,0)</f>
        <v>807</v>
      </c>
      <c r="H18" s="1">
        <v>0.77430555555555547</v>
      </c>
      <c r="I18" s="32" t="s">
        <v>92</v>
      </c>
      <c r="J18" s="4" t="e">
        <f t="shared" ref="J18:J20" si="6">I18-H18</f>
        <v>#VALUE!</v>
      </c>
      <c r="K18" s="2" t="e">
        <f t="shared" ref="K18:K25" si="7">(HOUR(J18)*3600)+(MINUTE(J18)*60)+SECOND(J18)</f>
        <v>#VALUE!</v>
      </c>
      <c r="L18" s="5" t="e">
        <f>(K18+(M3*M2-G18*M2))/24/60/60</f>
        <v>#VALUE!</v>
      </c>
      <c r="M18" s="33"/>
      <c r="N18" s="33"/>
      <c r="P18" s="15" t="str">
        <f t="shared" ref="P18:P20" si="8">D18</f>
        <v>X-Mamse</v>
      </c>
      <c r="Q18" s="16">
        <v>884.6</v>
      </c>
      <c r="R18" s="16">
        <v>640.79999999999995</v>
      </c>
      <c r="S18" s="16">
        <v>576.20000000000005</v>
      </c>
      <c r="T18" s="16">
        <v>1167.8</v>
      </c>
      <c r="U18" s="16">
        <v>807</v>
      </c>
      <c r="V18" s="16">
        <v>726.4</v>
      </c>
      <c r="W18" s="16">
        <v>661.2</v>
      </c>
      <c r="X18" s="12"/>
      <c r="AD18">
        <f>S15</f>
        <v>0</v>
      </c>
      <c r="AE18" s="35" t="str">
        <f>IF(AD18=AD16,"1",AD18)</f>
        <v>1</v>
      </c>
      <c r="AF18" s="35" t="str">
        <f>IF(AE18=AE16,"2",AE18)</f>
        <v>1</v>
      </c>
      <c r="AG18" s="35" t="str">
        <f>IF(AF18=AF16,"3",AF18)</f>
        <v>1</v>
      </c>
      <c r="AH18" s="35" t="str">
        <f>IF(AG18=AG16,"4",AG18)</f>
        <v>1</v>
      </c>
      <c r="AI18" s="35" t="str">
        <f>IF(AH18=AH16,"5",AH18)</f>
        <v>1</v>
      </c>
      <c r="AJ18" s="35" t="str">
        <f>IF(AI18=AI16,"6",AI18)</f>
        <v>1</v>
      </c>
      <c r="AK18" s="35" t="str">
        <f>IF(AJ18=AJ16,"7",AJ18)</f>
        <v>1</v>
      </c>
    </row>
    <row r="19" spans="1:37">
      <c r="A19">
        <v>2</v>
      </c>
      <c r="B19">
        <v>1</v>
      </c>
      <c r="C19" t="s">
        <v>23</v>
      </c>
      <c r="D19" t="s">
        <v>29</v>
      </c>
      <c r="E19" t="s">
        <v>30</v>
      </c>
      <c r="F19" t="s">
        <v>55</v>
      </c>
      <c r="G19">
        <f>IF(M1=1,Q19,0)+IF(M1=2,R19,0)+IF(M1=3,S19,0)+IF(M1=4,T19,0)+IF(M1=5,U19,0)+IF(M1=6,V19,0)+IF(M1=7,W19,0)</f>
        <v>797.2</v>
      </c>
      <c r="H19" s="1">
        <v>0.77430555555555547</v>
      </c>
      <c r="I19" s="32">
        <v>0.82201388888888882</v>
      </c>
      <c r="J19" s="4">
        <f t="shared" si="6"/>
        <v>4.7708333333333353E-2</v>
      </c>
      <c r="K19" s="2">
        <f t="shared" si="7"/>
        <v>4122</v>
      </c>
      <c r="L19" s="5">
        <f>(K19+(M3*M2-G19*M2))/24/60/60</f>
        <v>5.9861111111111115E-2</v>
      </c>
      <c r="M19" s="33">
        <v>1</v>
      </c>
      <c r="N19" s="33">
        <v>1</v>
      </c>
      <c r="P19" s="15" t="str">
        <f t="shared" si="8"/>
        <v>Respect</v>
      </c>
      <c r="Q19" s="16">
        <v>873</v>
      </c>
      <c r="R19" s="16">
        <v>624</v>
      </c>
      <c r="S19" s="16">
        <v>551.79999999999995</v>
      </c>
      <c r="T19" s="16">
        <v>1168.5999999999999</v>
      </c>
      <c r="U19" s="16">
        <v>797.2</v>
      </c>
      <c r="V19" s="16">
        <v>710</v>
      </c>
      <c r="W19" s="16">
        <v>643.20000000000005</v>
      </c>
      <c r="X19" s="12"/>
      <c r="AD19">
        <f>S16</f>
        <v>0</v>
      </c>
      <c r="AE19" s="35" t="str">
        <f>IF(AD19=AD16,"1",AD19)</f>
        <v>1</v>
      </c>
      <c r="AF19" s="35" t="str">
        <f>IF(AE19=AE16,"2",AE19)</f>
        <v>1</v>
      </c>
      <c r="AG19" s="35" t="str">
        <f>IF(AF19=AF16,"3",AF19)</f>
        <v>1</v>
      </c>
      <c r="AH19" s="35" t="str">
        <f>IF(AG19=AG16,"4",AG19)</f>
        <v>1</v>
      </c>
      <c r="AI19" s="35" t="str">
        <f>IF(AH19=AH16,"5",AH19)</f>
        <v>1</v>
      </c>
      <c r="AJ19" s="35" t="str">
        <f>IF(AI19=AI16,"6",AI19)</f>
        <v>1</v>
      </c>
      <c r="AK19" s="35" t="str">
        <f>IF(AJ19=AJ16,"7",AJ19)</f>
        <v>1</v>
      </c>
    </row>
    <row r="20" spans="1:37">
      <c r="A20">
        <v>2</v>
      </c>
      <c r="B20">
        <v>453</v>
      </c>
      <c r="C20" t="s">
        <v>24</v>
      </c>
      <c r="D20" t="s">
        <v>31</v>
      </c>
      <c r="E20" t="s">
        <v>32</v>
      </c>
      <c r="F20" t="s">
        <v>55</v>
      </c>
      <c r="G20">
        <f>IF(M1=1,Q20,0)+IF(M1=2,R20,0)+IF(M1=3,S20,0)+IF(M1=4,T20,0)+IF(M1=5,U20,0)+IF(M1=6,V20,0)+IF(M1=7,W20,0)</f>
        <v>819.8</v>
      </c>
      <c r="H20" s="1">
        <v>0.77430555555555547</v>
      </c>
      <c r="I20" s="32">
        <v>0.83246527777777779</v>
      </c>
      <c r="J20" s="4">
        <f t="shared" si="6"/>
        <v>5.8159722222222321E-2</v>
      </c>
      <c r="K20" s="2">
        <f t="shared" si="7"/>
        <v>5025</v>
      </c>
      <c r="L20" s="5">
        <f>(K20+(M3*M2-G20*M2))/24/60/60</f>
        <v>6.8481481481481504E-2</v>
      </c>
      <c r="M20" s="33">
        <v>2</v>
      </c>
      <c r="N20" s="33">
        <v>8</v>
      </c>
      <c r="P20" s="15" t="str">
        <f t="shared" si="8"/>
        <v>Endeavour</v>
      </c>
      <c r="Q20" s="16">
        <v>890.4</v>
      </c>
      <c r="R20" s="16">
        <v>657.2</v>
      </c>
      <c r="S20" s="16">
        <v>593.6</v>
      </c>
      <c r="T20" s="16">
        <v>1159.8</v>
      </c>
      <c r="U20" s="16">
        <v>819.8</v>
      </c>
      <c r="V20" s="16">
        <v>741.4</v>
      </c>
      <c r="W20" s="16">
        <v>676.4</v>
      </c>
      <c r="X20" s="12"/>
      <c r="AD20">
        <f>S17</f>
        <v>571</v>
      </c>
      <c r="AE20" s="35">
        <f>IF(AD20=AD16,"1",AD20)</f>
        <v>571</v>
      </c>
      <c r="AF20" s="35" t="str">
        <f>IF(AE20=AE16,"2",AE20)</f>
        <v>2</v>
      </c>
      <c r="AG20" s="35" t="str">
        <f>IF(AF20=AF16,"3",AF20)</f>
        <v>2</v>
      </c>
      <c r="AH20" s="35" t="str">
        <f>IF(AG20=AG16,"4",AG20)</f>
        <v>2</v>
      </c>
      <c r="AI20" s="35" t="str">
        <f>IF(AH20=AH16,"5",AH20)</f>
        <v>2</v>
      </c>
      <c r="AJ20" s="35" t="str">
        <f>IF(AI20=AI16,"6",AI20)</f>
        <v>2</v>
      </c>
      <c r="AK20" s="35" t="str">
        <f>IF(AJ20=AJ16,"7",AJ20)</f>
        <v>2</v>
      </c>
    </row>
    <row r="21" spans="1:37">
      <c r="H21" s="1"/>
      <c r="I21" s="32"/>
      <c r="J21" s="4"/>
      <c r="K21" s="2"/>
      <c r="L21" s="5"/>
      <c r="M21" s="33"/>
      <c r="N21" s="33"/>
      <c r="Q21" s="12"/>
      <c r="R21" s="12"/>
      <c r="S21" s="12"/>
      <c r="T21" s="12"/>
      <c r="U21" s="12"/>
      <c r="V21" s="12"/>
      <c r="W21" s="12"/>
      <c r="AD21">
        <f>S18</f>
        <v>576.20000000000005</v>
      </c>
      <c r="AE21" s="35">
        <f>IF(AD21=AD16,"1",AD21)</f>
        <v>576.20000000000005</v>
      </c>
      <c r="AF21" s="35">
        <f>IF(AE21=AE16,"2",AE21)</f>
        <v>576.20000000000005</v>
      </c>
      <c r="AG21" s="35" t="str">
        <f>IF(AF21=AF16,"3",AF21)</f>
        <v>3</v>
      </c>
      <c r="AH21" s="35" t="str">
        <f>IF(AG21=AG16,"4",AG21)</f>
        <v>3</v>
      </c>
      <c r="AI21" s="35" t="str">
        <f>IF(AH21=AH16,"5",AH21)</f>
        <v>3</v>
      </c>
      <c r="AJ21" s="35" t="str">
        <f>IF(AI21=AI16,"6",AI21)</f>
        <v>3</v>
      </c>
      <c r="AK21" s="35" t="str">
        <f>IF(AJ21=AJ16,"7",AJ21)</f>
        <v>3</v>
      </c>
    </row>
    <row r="22" spans="1:37" s="3" customFormat="1">
      <c r="A22" s="3" t="s">
        <v>1</v>
      </c>
      <c r="B22" s="3" t="s">
        <v>3</v>
      </c>
      <c r="C22" s="3" t="s">
        <v>53</v>
      </c>
      <c r="D22" s="3" t="s">
        <v>2</v>
      </c>
      <c r="E22" s="3" t="s">
        <v>4</v>
      </c>
      <c r="F22" s="3" t="s">
        <v>54</v>
      </c>
      <c r="G22" s="3" t="s">
        <v>0</v>
      </c>
      <c r="H22" s="3" t="s">
        <v>52</v>
      </c>
      <c r="I22" s="25" t="s">
        <v>51</v>
      </c>
      <c r="J22" s="3" t="s">
        <v>50</v>
      </c>
      <c r="K22" s="3" t="s">
        <v>49</v>
      </c>
      <c r="L22" s="3" t="s">
        <v>47</v>
      </c>
      <c r="M22" s="34" t="s">
        <v>96</v>
      </c>
      <c r="N22" s="34" t="s">
        <v>95</v>
      </c>
      <c r="Q22" s="9"/>
      <c r="R22" s="9"/>
      <c r="S22" s="9"/>
      <c r="T22" s="9"/>
      <c r="U22" s="9"/>
      <c r="V22" s="9"/>
      <c r="W22" s="9"/>
      <c r="AC22" s="3" t="s">
        <v>97</v>
      </c>
      <c r="AD22" s="3">
        <f t="shared" ref="AD22:AK22" si="9">MIN(AD23:AD26)</f>
        <v>0</v>
      </c>
      <c r="AE22" s="3">
        <f t="shared" si="9"/>
        <v>536.4</v>
      </c>
      <c r="AF22" s="3">
        <f t="shared" si="9"/>
        <v>552</v>
      </c>
      <c r="AG22" s="3">
        <f t="shared" si="9"/>
        <v>586.6</v>
      </c>
      <c r="AH22" s="3">
        <f t="shared" si="9"/>
        <v>0</v>
      </c>
      <c r="AI22" s="3">
        <f t="shared" si="9"/>
        <v>0</v>
      </c>
      <c r="AJ22" s="3">
        <f t="shared" si="9"/>
        <v>0</v>
      </c>
      <c r="AK22" s="3">
        <f t="shared" si="9"/>
        <v>0</v>
      </c>
    </row>
    <row r="23" spans="1:37">
      <c r="A23">
        <v>3</v>
      </c>
      <c r="B23">
        <v>4</v>
      </c>
      <c r="C23" t="s">
        <v>33</v>
      </c>
      <c r="D23" t="s">
        <v>34</v>
      </c>
      <c r="E23" t="s">
        <v>35</v>
      </c>
      <c r="F23" t="s">
        <v>55</v>
      </c>
      <c r="G23" s="10">
        <f>IF(M1=1,Q23,0)+IF(M1=2,R23,0)+IF(M1=3,S23,0)+IF(M1=4,T23,0)+IF(M1=5,U23,0)+IF(M1=6,V23,0)+IF(M1=7,W23,0)</f>
        <v>796.6</v>
      </c>
      <c r="H23" s="1">
        <v>0.77777777777777779</v>
      </c>
      <c r="I23" s="32">
        <v>0.83550925925925934</v>
      </c>
      <c r="J23" s="4">
        <f>I23-H23</f>
        <v>5.773148148148155E-2</v>
      </c>
      <c r="K23" s="2">
        <f t="shared" si="7"/>
        <v>4988</v>
      </c>
      <c r="L23" s="5">
        <f>(K23+(M3*M2-G23*M2))/24/60/60</f>
        <v>6.9932870370370367E-2</v>
      </c>
      <c r="M23" s="33">
        <v>2</v>
      </c>
      <c r="N23" s="33">
        <v>10</v>
      </c>
      <c r="P23" s="15" t="str">
        <f>D23</f>
        <v>Sunny</v>
      </c>
      <c r="Q23" s="16">
        <v>880</v>
      </c>
      <c r="R23" s="16">
        <v>640.20000000000005</v>
      </c>
      <c r="S23" s="16">
        <v>586.6</v>
      </c>
      <c r="T23" s="16">
        <v>1148.2</v>
      </c>
      <c r="U23" s="16">
        <v>796.6</v>
      </c>
      <c r="V23" s="16">
        <v>719.6</v>
      </c>
      <c r="W23" s="16">
        <v>662.8</v>
      </c>
      <c r="X23" s="12"/>
      <c r="AD23">
        <f>S22</f>
        <v>0</v>
      </c>
      <c r="AE23" s="35" t="str">
        <f>IF(AD23=AD22,"1",AD23)</f>
        <v>1</v>
      </c>
      <c r="AF23" s="35" t="str">
        <f>IF(AE23=AE22,"2",AE23)</f>
        <v>1</v>
      </c>
      <c r="AG23" s="35" t="str">
        <f>IF(AF23=AF22,"3",AF23)</f>
        <v>1</v>
      </c>
      <c r="AH23" s="35" t="str">
        <f>IF(AG23=AG22,"4",AG23)</f>
        <v>1</v>
      </c>
      <c r="AI23" s="35" t="str">
        <f>IF(AH23=AH22,"5",AH23)</f>
        <v>1</v>
      </c>
      <c r="AJ23" s="35" t="str">
        <f>IF(AI23=AI22,"6",AI23)</f>
        <v>1</v>
      </c>
      <c r="AK23" s="35" t="str">
        <f>IF(AJ23=AJ22,"7",AJ23)</f>
        <v>1</v>
      </c>
    </row>
    <row r="24" spans="1:37">
      <c r="A24">
        <v>3</v>
      </c>
      <c r="B24">
        <v>137</v>
      </c>
      <c r="C24" t="s">
        <v>36</v>
      </c>
      <c r="D24" t="s">
        <v>37</v>
      </c>
      <c r="E24" t="s">
        <v>68</v>
      </c>
      <c r="F24" t="s">
        <v>55</v>
      </c>
      <c r="G24" s="10">
        <f>IF(M1=1,Q24,0)+IF(M1=2,R24,0)+IF(M1=3,S24,0)+IF(M1=4,T24,0)+IF(M1=5,U24,0)+IF(M1=6,V24,0)+IF(M1=7,W24,0)</f>
        <v>781.4</v>
      </c>
      <c r="H24" s="1">
        <v>0.77777777777777779</v>
      </c>
      <c r="I24" s="32">
        <v>0.83112268518518517</v>
      </c>
      <c r="J24" s="4">
        <f t="shared" ref="J24:J25" si="10">I24-H24</f>
        <v>5.3344907407407383E-2</v>
      </c>
      <c r="K24" s="2">
        <f t="shared" si="7"/>
        <v>4609</v>
      </c>
      <c r="L24" s="5">
        <f>(K24+(M3*M2-G24*M2))/24/60/60</f>
        <v>6.6777777777777783E-2</v>
      </c>
      <c r="M24" s="33">
        <v>1</v>
      </c>
      <c r="N24" s="33">
        <v>6</v>
      </c>
      <c r="P24" s="15" t="str">
        <f t="shared" ref="P24:P25" si="11">D24</f>
        <v>Inka</v>
      </c>
      <c r="Q24" s="16">
        <v>893.2</v>
      </c>
      <c r="R24" s="16">
        <v>614.79999999999995</v>
      </c>
      <c r="S24" s="16">
        <v>552</v>
      </c>
      <c r="T24" s="16">
        <v>1197.2</v>
      </c>
      <c r="U24" s="16">
        <v>781.4</v>
      </c>
      <c r="V24" s="16">
        <v>691.4</v>
      </c>
      <c r="W24" s="16">
        <v>641</v>
      </c>
      <c r="X24" s="12"/>
      <c r="AD24">
        <f>S23</f>
        <v>586.6</v>
      </c>
      <c r="AE24" s="35">
        <f>IF(AD24=AD22,"1",AD24)</f>
        <v>586.6</v>
      </c>
      <c r="AF24" s="35">
        <f>IF(AE24=AE22,"2",AE24)</f>
        <v>586.6</v>
      </c>
      <c r="AG24" s="35">
        <f>IF(AF24=AF22,"3",AF24)</f>
        <v>586.6</v>
      </c>
      <c r="AH24" s="35" t="str">
        <f>IF(AG24=AG22,"4",AG24)</f>
        <v>4</v>
      </c>
      <c r="AI24" s="35" t="str">
        <f>IF(AH24=AH22,"5",AH24)</f>
        <v>4</v>
      </c>
      <c r="AJ24" s="35" t="str">
        <f>IF(AI24=AI22,"6",AI24)</f>
        <v>4</v>
      </c>
      <c r="AK24" s="35" t="str">
        <f>IF(AJ24=AJ22,"7",AJ24)</f>
        <v>4</v>
      </c>
    </row>
    <row r="25" spans="1:37">
      <c r="A25">
        <v>3</v>
      </c>
      <c r="B25">
        <v>226</v>
      </c>
      <c r="C25" t="s">
        <v>65</v>
      </c>
      <c r="D25" t="s">
        <v>64</v>
      </c>
      <c r="E25" t="s">
        <v>67</v>
      </c>
      <c r="F25" t="s">
        <v>56</v>
      </c>
      <c r="G25" s="10">
        <f>IF(M1=1,Q25,0)+IF(M1=2,R25,0)+IF(M1=3,S25,0)+IF(M1=4,T25,0)+IF(M1=5,U25,0)+IF(M1=6,V25,0)+IF(M1=7,W25,0)</f>
        <v>748.8</v>
      </c>
      <c r="H25" s="1">
        <v>0.77777777777777779</v>
      </c>
      <c r="I25" s="32" t="s">
        <v>92</v>
      </c>
      <c r="J25" s="4" t="e">
        <f t="shared" si="10"/>
        <v>#VALUE!</v>
      </c>
      <c r="K25" s="2" t="e">
        <f t="shared" si="7"/>
        <v>#VALUE!</v>
      </c>
      <c r="L25" s="5" t="e">
        <f>(K25+(M3*M2-G25*M2))/24/60/60</f>
        <v>#VALUE!</v>
      </c>
      <c r="M25" s="33"/>
      <c r="N25" s="33"/>
      <c r="P25" s="15" t="str">
        <f t="shared" si="11"/>
        <v>Rigmor</v>
      </c>
      <c r="Q25" s="16">
        <v>851.6</v>
      </c>
      <c r="R25" s="16">
        <v>600.79999999999995</v>
      </c>
      <c r="S25" s="16">
        <v>536.4</v>
      </c>
      <c r="T25" s="16">
        <v>1114.5999999999999</v>
      </c>
      <c r="U25" s="16">
        <v>748.8</v>
      </c>
      <c r="V25" s="16">
        <v>655.6</v>
      </c>
      <c r="W25" s="16">
        <v>622.4</v>
      </c>
      <c r="X25" s="12"/>
      <c r="AD25">
        <f>S24</f>
        <v>552</v>
      </c>
      <c r="AE25" s="35">
        <f>IF(AD25=AD22,"1",AD25)</f>
        <v>552</v>
      </c>
      <c r="AF25" s="35">
        <f>IF(AE25=AE22,"2",AE25)</f>
        <v>552</v>
      </c>
      <c r="AG25" s="35" t="str">
        <f>IF(AF25=AF22,"3",AF25)</f>
        <v>3</v>
      </c>
      <c r="AH25" s="35" t="str">
        <f>IF(AG25=AG22,"4",AG25)</f>
        <v>3</v>
      </c>
      <c r="AI25" s="35" t="str">
        <f>IF(AH25=AH22,"5",AH25)</f>
        <v>3</v>
      </c>
      <c r="AJ25" s="35" t="str">
        <f>IF(AI25=AI22,"6",AI25)</f>
        <v>3</v>
      </c>
      <c r="AK25" s="35" t="str">
        <f>IF(AJ25=AJ22,"7",AJ25)</f>
        <v>3</v>
      </c>
    </row>
    <row r="26" spans="1:37">
      <c r="H26" s="1"/>
      <c r="I26" s="32"/>
      <c r="J26" s="4"/>
      <c r="K26" s="2"/>
      <c r="L26" s="5"/>
      <c r="M26" s="33"/>
      <c r="N26" s="33"/>
      <c r="Q26" s="12"/>
      <c r="R26" s="12"/>
      <c r="S26" s="12"/>
      <c r="T26" s="12"/>
      <c r="U26" s="12"/>
      <c r="V26" s="12"/>
      <c r="W26" s="12"/>
      <c r="X26" s="14"/>
      <c r="AD26">
        <f>S25</f>
        <v>536.4</v>
      </c>
      <c r="AE26" s="35">
        <f>IF(AD26=AD22,"1",AD26)</f>
        <v>536.4</v>
      </c>
      <c r="AF26" s="35" t="str">
        <f>IF(AE26=AE22,"2",AE26)</f>
        <v>2</v>
      </c>
      <c r="AG26" s="35" t="str">
        <f>IF(AF26=AF22,"3",AF26)</f>
        <v>2</v>
      </c>
      <c r="AH26" s="35" t="str">
        <f>IF(AG26=AG22,"4",AG26)</f>
        <v>2</v>
      </c>
      <c r="AI26" s="35" t="str">
        <f>IF(AH26=AH22,"5",AH26)</f>
        <v>2</v>
      </c>
      <c r="AJ26" s="35" t="str">
        <f>IF(AI26=AI22,"6",AI26)</f>
        <v>2</v>
      </c>
      <c r="AK26" s="35" t="str">
        <f>IF(AJ26=AJ22,"7",AJ26)</f>
        <v>2</v>
      </c>
    </row>
    <row r="27" spans="1:37" s="3" customFormat="1">
      <c r="A27" s="3" t="s">
        <v>1</v>
      </c>
      <c r="B27" s="3" t="s">
        <v>3</v>
      </c>
      <c r="C27" s="3" t="s">
        <v>53</v>
      </c>
      <c r="D27" s="3" t="s">
        <v>2</v>
      </c>
      <c r="E27" s="3" t="s">
        <v>4</v>
      </c>
      <c r="F27" s="3" t="s">
        <v>54</v>
      </c>
      <c r="G27" s="3" t="s">
        <v>0</v>
      </c>
      <c r="H27" s="3" t="s">
        <v>52</v>
      </c>
      <c r="I27" s="25" t="s">
        <v>51</v>
      </c>
      <c r="J27" s="3" t="s">
        <v>50</v>
      </c>
      <c r="K27" s="3" t="s">
        <v>49</v>
      </c>
      <c r="L27" s="3" t="s">
        <v>47</v>
      </c>
      <c r="M27" s="34" t="s">
        <v>96</v>
      </c>
      <c r="N27" s="34" t="s">
        <v>95</v>
      </c>
      <c r="Q27" s="9"/>
      <c r="R27" s="9"/>
      <c r="S27" s="9"/>
      <c r="T27" s="9"/>
      <c r="U27" s="9"/>
      <c r="V27" s="9"/>
      <c r="W27" s="9"/>
      <c r="AC27" s="3" t="s">
        <v>97</v>
      </c>
      <c r="AD27" s="3">
        <f t="shared" ref="AD27:AK27" si="12">MIN(AD28:AD34)</f>
        <v>0</v>
      </c>
      <c r="AE27" s="3">
        <f t="shared" si="12"/>
        <v>505</v>
      </c>
      <c r="AF27" s="3">
        <f t="shared" si="12"/>
        <v>520</v>
      </c>
      <c r="AG27" s="3">
        <f t="shared" si="12"/>
        <v>536.79999999999995</v>
      </c>
      <c r="AH27" s="3">
        <f t="shared" si="12"/>
        <v>547.20000000000005</v>
      </c>
      <c r="AI27" s="3">
        <f t="shared" si="12"/>
        <v>0</v>
      </c>
      <c r="AJ27" s="3">
        <f t="shared" si="12"/>
        <v>0</v>
      </c>
      <c r="AK27" s="3">
        <f t="shared" si="12"/>
        <v>0</v>
      </c>
    </row>
    <row r="28" spans="1:37">
      <c r="A28">
        <v>4</v>
      </c>
      <c r="B28">
        <v>35</v>
      </c>
      <c r="C28" t="s">
        <v>38</v>
      </c>
      <c r="D28" t="s">
        <v>39</v>
      </c>
      <c r="E28" t="s">
        <v>40</v>
      </c>
      <c r="F28" t="s">
        <v>55</v>
      </c>
      <c r="G28" s="10">
        <f>IF(M1=1,Q28,0)+IF(M1=2,R28,0)+IF(M1=3,S28,0)+IF(M1=4,T28,0)+IF(M1=5,U28,0)+IF(M1=6,V28,0)+IF(M1=7,W28,0)</f>
        <v>754</v>
      </c>
      <c r="H28" s="1">
        <v>0.78125</v>
      </c>
      <c r="I28" s="32">
        <v>0.82660879629629624</v>
      </c>
      <c r="J28" s="4">
        <f>I28-H28</f>
        <v>4.5358796296296244E-2</v>
      </c>
      <c r="K28" s="2">
        <f t="shared" ref="K28:K33" si="13">(HOUR(J28)*3600)+(MINUTE(J28)*60)+SECOND(J28)</f>
        <v>3919</v>
      </c>
      <c r="L28" s="5">
        <f>(K28+(M3*M2-G28*M2))/24/60/60</f>
        <v>6.1011574074074079E-2</v>
      </c>
      <c r="M28" s="26">
        <v>1</v>
      </c>
      <c r="N28" s="26">
        <v>2</v>
      </c>
      <c r="P28" s="15" t="str">
        <f>D28</f>
        <v>Orkanen</v>
      </c>
      <c r="Q28" s="16">
        <v>846.2</v>
      </c>
      <c r="R28" s="16">
        <v>589.79999999999995</v>
      </c>
      <c r="S28" s="16">
        <v>531.20000000000005</v>
      </c>
      <c r="T28" s="16">
        <v>1139.2</v>
      </c>
      <c r="U28" s="16">
        <v>754</v>
      </c>
      <c r="V28" s="16">
        <v>668.4</v>
      </c>
      <c r="W28" s="16">
        <v>613.6</v>
      </c>
      <c r="X28" s="12"/>
      <c r="AD28">
        <f t="shared" ref="AD28:AD34" si="14">S30</f>
        <v>505</v>
      </c>
      <c r="AE28" s="35">
        <f>IF(AD28=AD27,"1",AD28)</f>
        <v>505</v>
      </c>
      <c r="AF28" s="35" t="str">
        <f>IF(AE28=AE27,"2",AE28)</f>
        <v>2</v>
      </c>
      <c r="AG28" s="35" t="str">
        <f>IF(AF28=AF27,"3",AF28)</f>
        <v>2</v>
      </c>
      <c r="AH28" s="35" t="str">
        <f>IF(AG28=AG27,"4",AG28)</f>
        <v>2</v>
      </c>
      <c r="AI28" s="35" t="str">
        <f>IF(AH28=AH27,"5",AH28)</f>
        <v>2</v>
      </c>
      <c r="AJ28" s="35" t="str">
        <f>IF(AI28=AI27,"6",AI28)</f>
        <v>2</v>
      </c>
      <c r="AK28" s="35" t="str">
        <f>IF(AJ28=AJ27,"7",AJ28)</f>
        <v>2</v>
      </c>
    </row>
    <row r="29" spans="1:37">
      <c r="A29">
        <v>4</v>
      </c>
      <c r="B29">
        <v>90</v>
      </c>
      <c r="C29" s="8" t="s">
        <v>38</v>
      </c>
      <c r="D29" s="8" t="s">
        <v>78</v>
      </c>
      <c r="E29" s="8" t="s">
        <v>79</v>
      </c>
      <c r="F29" s="8" t="s">
        <v>55</v>
      </c>
      <c r="G29" s="10">
        <f>IF(M1=1,Q29,0)+IF(M1=2,R29,0)+IF(M1=3,S29,0)+IF(M1=4,T29,0)+IF(M1=5,U29,0)+IF(M1=6,V29,0)+IF(M1=7,W29,0)</f>
        <v>765.2</v>
      </c>
      <c r="H29" s="1">
        <v>0.78125</v>
      </c>
      <c r="I29" s="32">
        <v>0.83237268518518526</v>
      </c>
      <c r="J29" s="4">
        <f>I29-H29</f>
        <v>5.1122685185185257E-2</v>
      </c>
      <c r="K29" s="2">
        <f t="shared" si="13"/>
        <v>4417</v>
      </c>
      <c r="L29" s="5">
        <f>(K29+(M3*M2-G29*M2))/24/60/60</f>
        <v>6.5868055555555555E-2</v>
      </c>
      <c r="M29" s="26">
        <v>2</v>
      </c>
      <c r="N29" s="26">
        <v>5</v>
      </c>
      <c r="P29" s="15" t="str">
        <f t="shared" ref="P29:P33" si="15">D29</f>
        <v>Giraffen</v>
      </c>
      <c r="Q29" s="16">
        <v>852.8</v>
      </c>
      <c r="R29" s="16">
        <v>591.20000000000005</v>
      </c>
      <c r="S29" s="16">
        <v>531.79999999999995</v>
      </c>
      <c r="T29" s="16">
        <v>1147.8</v>
      </c>
      <c r="U29" s="16">
        <v>765.2</v>
      </c>
      <c r="V29" s="16">
        <v>669.2</v>
      </c>
      <c r="W29" s="16">
        <v>615.6</v>
      </c>
      <c r="X29" s="12"/>
      <c r="AD29">
        <f t="shared" si="14"/>
        <v>547.20000000000005</v>
      </c>
      <c r="AE29" s="35">
        <f>IF(AD29=AD27,"1",AD29)</f>
        <v>547.20000000000005</v>
      </c>
      <c r="AF29" s="35">
        <f>IF(AE29=AE27,"2",AE29)</f>
        <v>547.20000000000005</v>
      </c>
      <c r="AG29" s="35">
        <f>IF(AF29=AF27,"3",AF29)</f>
        <v>547.20000000000005</v>
      </c>
      <c r="AH29" s="35">
        <f>IF(AG29=AG27,"4",AG29)</f>
        <v>547.20000000000005</v>
      </c>
      <c r="AI29" s="35" t="str">
        <f>IF(AH29=AH27,"5",AH29)</f>
        <v>5</v>
      </c>
      <c r="AJ29" s="35" t="str">
        <f>IF(AI29=AI27,"6",AI29)</f>
        <v>5</v>
      </c>
      <c r="AK29" s="35" t="str">
        <f>IF(AJ29=AJ27,"7",AJ29)</f>
        <v>5</v>
      </c>
    </row>
    <row r="30" spans="1:37">
      <c r="A30">
        <v>4</v>
      </c>
      <c r="B30">
        <v>8</v>
      </c>
      <c r="C30" t="s">
        <v>41</v>
      </c>
      <c r="D30" t="s">
        <v>42</v>
      </c>
      <c r="E30" t="s">
        <v>43</v>
      </c>
      <c r="F30" t="s">
        <v>55</v>
      </c>
      <c r="G30" s="10">
        <f>IF(M1=1,Q30,0)+IF(M1=2,R30,0)+IF(M1=3,S30,0)+IF(M1=4,T30,0)+IF(M1=5,U30,0)+IF(M1=6,V30,0)+IF(M1=7,W30,0)</f>
        <v>717.8</v>
      </c>
      <c r="H30" s="1">
        <v>0.78125</v>
      </c>
      <c r="I30" s="32" t="s">
        <v>92</v>
      </c>
      <c r="J30" s="4" t="e">
        <f t="shared" ref="J30:J33" si="16">I30-H30</f>
        <v>#VALUE!</v>
      </c>
      <c r="K30" s="2" t="e">
        <f t="shared" si="13"/>
        <v>#VALUE!</v>
      </c>
      <c r="L30" s="5" t="e">
        <f>(K30+(M3*M2-G30*M2))/24/60/60</f>
        <v>#VALUE!</v>
      </c>
      <c r="M30" s="26"/>
      <c r="N30" s="26"/>
      <c r="O30" s="11" t="s">
        <v>81</v>
      </c>
      <c r="P30" s="15" t="str">
        <f t="shared" si="15"/>
        <v>Vita</v>
      </c>
      <c r="Q30" s="16">
        <v>815.4</v>
      </c>
      <c r="R30" s="16">
        <v>571.6</v>
      </c>
      <c r="S30" s="16">
        <v>505</v>
      </c>
      <c r="T30" s="16">
        <v>1073</v>
      </c>
      <c r="U30" s="16">
        <v>717.8</v>
      </c>
      <c r="V30" s="16">
        <v>619.4</v>
      </c>
      <c r="W30" s="16">
        <v>591.6</v>
      </c>
      <c r="X30" s="12"/>
      <c r="AD30">
        <f t="shared" si="14"/>
        <v>520</v>
      </c>
      <c r="AE30" s="35">
        <f>IF(AD30=AD27,"1",AD30)</f>
        <v>520</v>
      </c>
      <c r="AF30" s="35">
        <f>IF(AE30=AE27,"2",AE30)</f>
        <v>520</v>
      </c>
      <c r="AG30" s="35" t="str">
        <f>IF(AF30=AF27,"3",AF30)</f>
        <v>3</v>
      </c>
      <c r="AH30" s="35" t="str">
        <f>IF(AG30=AG27,"4",AG30)</f>
        <v>3</v>
      </c>
      <c r="AI30" s="35" t="str">
        <f>IF(AH30=AH27,"5",AH30)</f>
        <v>3</v>
      </c>
      <c r="AJ30" s="35" t="str">
        <f>IF(AI30=AI27,"6",AI30)</f>
        <v>3</v>
      </c>
      <c r="AK30" s="35" t="str">
        <f>IF(AJ30=AJ27,"7",AJ30)</f>
        <v>3</v>
      </c>
    </row>
    <row r="31" spans="1:37">
      <c r="A31">
        <v>4</v>
      </c>
      <c r="B31">
        <v>68</v>
      </c>
      <c r="C31" t="s">
        <v>44</v>
      </c>
      <c r="D31" t="s">
        <v>45</v>
      </c>
      <c r="E31" t="s">
        <v>46</v>
      </c>
      <c r="F31" t="s">
        <v>55</v>
      </c>
      <c r="G31" s="10">
        <f>IF(M1=1,Q31,0)+IF(M1=2,R31,0)+IF(M1=3,S31,0)+IF(M1=4,T31,0)+IF(M1=5,U31,0)+IF(M1=6,V31,0)+IF(M1=7,W31,0)</f>
        <v>762.2</v>
      </c>
      <c r="H31" s="1">
        <v>0.78125</v>
      </c>
      <c r="I31" s="32">
        <v>0.83368055555555554</v>
      </c>
      <c r="J31" s="4">
        <f t="shared" si="16"/>
        <v>5.2430555555555536E-2</v>
      </c>
      <c r="K31" s="2">
        <f t="shared" si="13"/>
        <v>4530</v>
      </c>
      <c r="L31" s="5">
        <f>(K31+(M3*M2-G31*M2))/24/60/60</f>
        <v>6.7418981481481483E-2</v>
      </c>
      <c r="M31" s="26">
        <v>3</v>
      </c>
      <c r="N31" s="26">
        <v>7</v>
      </c>
      <c r="P31" s="15" t="str">
        <f t="shared" si="15"/>
        <v>Bibs</v>
      </c>
      <c r="Q31" s="16">
        <v>837.2</v>
      </c>
      <c r="R31" s="16">
        <v>606.79999999999995</v>
      </c>
      <c r="S31" s="16">
        <v>547.20000000000005</v>
      </c>
      <c r="T31" s="16">
        <v>1112.5999999999999</v>
      </c>
      <c r="U31" s="16">
        <v>762.2</v>
      </c>
      <c r="V31" s="16">
        <v>680</v>
      </c>
      <c r="W31" s="16">
        <v>626.4</v>
      </c>
      <c r="X31" s="12"/>
      <c r="AD31">
        <f t="shared" si="14"/>
        <v>536.79999999999995</v>
      </c>
      <c r="AE31" s="35">
        <f>IF(AD31=AD27,"1",AD31)</f>
        <v>536.79999999999995</v>
      </c>
      <c r="AF31" s="35">
        <f>IF(AE31=AE27,"2",AE31)</f>
        <v>536.79999999999995</v>
      </c>
      <c r="AG31" s="35">
        <f>IF(AF31=AF27,"3",AF31)</f>
        <v>536.79999999999995</v>
      </c>
      <c r="AH31" s="35" t="str">
        <f>IF(AG31=AG27,"4",AG31)</f>
        <v>4</v>
      </c>
      <c r="AI31" s="35" t="str">
        <f>IF(AH31=AH27,"5",AH31)</f>
        <v>4</v>
      </c>
      <c r="AJ31" s="35" t="str">
        <f>IF(AI31=AI27,"6",AI31)</f>
        <v>4</v>
      </c>
      <c r="AK31" s="35" t="str">
        <f>IF(AJ31=AJ27,"7",AJ31)</f>
        <v>4</v>
      </c>
    </row>
    <row r="32" spans="1:37">
      <c r="A32">
        <v>4</v>
      </c>
      <c r="B32">
        <v>63</v>
      </c>
      <c r="C32" s="8" t="s">
        <v>77</v>
      </c>
      <c r="D32" s="8" t="s">
        <v>76</v>
      </c>
      <c r="E32" s="8" t="s">
        <v>75</v>
      </c>
      <c r="F32" s="8" t="s">
        <v>55</v>
      </c>
      <c r="G32" s="10">
        <f>IF(M1=1,Q32,0)+IF(M1=2,R32,0)+IF(M1=3,S32,0)+IF(M1=4,T32,0)+IF(M1=5,U32,0)+IF(M1=6,V32,0)+IF(M1=7,W32,0)</f>
        <v>737.2</v>
      </c>
      <c r="H32" s="1">
        <v>0.78125</v>
      </c>
      <c r="I32" s="32" t="s">
        <v>92</v>
      </c>
      <c r="J32" s="4" t="e">
        <f t="shared" si="16"/>
        <v>#VALUE!</v>
      </c>
      <c r="K32" s="2" t="e">
        <f t="shared" si="13"/>
        <v>#VALUE!</v>
      </c>
      <c r="L32" s="5" t="e">
        <f>(K32+(M3*M2-G32*M2))/24/60/60</f>
        <v>#VALUE!</v>
      </c>
      <c r="M32" s="26"/>
      <c r="N32" s="26"/>
      <c r="P32" s="15" t="str">
        <f t="shared" si="15"/>
        <v>Amerone</v>
      </c>
      <c r="Q32" s="16">
        <v>831</v>
      </c>
      <c r="R32" s="16">
        <v>581</v>
      </c>
      <c r="S32" s="16">
        <v>520</v>
      </c>
      <c r="T32" s="16">
        <v>1115.5999999999999</v>
      </c>
      <c r="U32" s="16">
        <v>737.2</v>
      </c>
      <c r="V32" s="16">
        <v>639.4</v>
      </c>
      <c r="W32" s="16">
        <v>603.20000000000005</v>
      </c>
      <c r="X32" s="12"/>
      <c r="AD32">
        <f t="shared" si="14"/>
        <v>0</v>
      </c>
      <c r="AE32" s="35" t="str">
        <f>IF(AD32=AD27,"1",AD32)</f>
        <v>1</v>
      </c>
      <c r="AF32" s="35" t="str">
        <f>IF(AE32=AE27,"2",AE32)</f>
        <v>1</v>
      </c>
      <c r="AG32" s="35" t="str">
        <f>IF(AF32=AF27,"3",AF32)</f>
        <v>1</v>
      </c>
      <c r="AH32" s="35" t="str">
        <f>IF(AG32=AG27,"4",AG32)</f>
        <v>1</v>
      </c>
      <c r="AI32" s="35" t="str">
        <f>IF(AH32=AH27,"5",AH32)</f>
        <v>1</v>
      </c>
      <c r="AJ32" s="35" t="str">
        <f>IF(AI32=AI27,"6",AI32)</f>
        <v>1</v>
      </c>
      <c r="AK32" s="35" t="str">
        <f>IF(AJ32=AJ27,"7",AJ32)</f>
        <v>1</v>
      </c>
    </row>
    <row r="33" spans="1:37">
      <c r="A33">
        <v>4</v>
      </c>
      <c r="B33">
        <v>81</v>
      </c>
      <c r="C33" s="8" t="s">
        <v>36</v>
      </c>
      <c r="D33" s="8" t="s">
        <v>70</v>
      </c>
      <c r="E33" s="8" t="s">
        <v>69</v>
      </c>
      <c r="F33" s="8" t="s">
        <v>55</v>
      </c>
      <c r="G33" s="10">
        <f>IF(M1=1,Q33,0)+IF(M1=2,R33,0)+IF(M1=3,S33,0)+IF(M1=4,T33,0)+IF(M1=5,U33,0)+IF(M1=6,V33,0)+IF(M1=7,W33,0)</f>
        <v>735.8</v>
      </c>
      <c r="H33" s="1">
        <v>0.78125</v>
      </c>
      <c r="I33" s="32" t="s">
        <v>92</v>
      </c>
      <c r="J33" s="4" t="e">
        <f t="shared" si="16"/>
        <v>#VALUE!</v>
      </c>
      <c r="K33" s="2" t="e">
        <f t="shared" si="13"/>
        <v>#VALUE!</v>
      </c>
      <c r="L33" s="5" t="e">
        <f>(K33+(M3*M2-G33*M2))/24/60/60</f>
        <v>#VALUE!</v>
      </c>
      <c r="M33" s="26"/>
      <c r="N33" s="26"/>
      <c r="P33" s="15" t="str">
        <f t="shared" si="15"/>
        <v>Safir</v>
      </c>
      <c r="Q33" s="16">
        <v>799.4</v>
      </c>
      <c r="R33" s="16">
        <v>585.6</v>
      </c>
      <c r="S33" s="16">
        <v>536.79999999999995</v>
      </c>
      <c r="T33" s="16">
        <v>1052.4000000000001</v>
      </c>
      <c r="U33" s="16">
        <v>735.8</v>
      </c>
      <c r="V33" s="16">
        <v>668.6</v>
      </c>
      <c r="W33" s="16">
        <v>605.6</v>
      </c>
      <c r="X33" s="12"/>
      <c r="AD33">
        <f t="shared" si="14"/>
        <v>0</v>
      </c>
      <c r="AE33" s="35" t="str">
        <f>IF(AD33=AD27,"1",AD33)</f>
        <v>1</v>
      </c>
      <c r="AF33" s="35" t="str">
        <f>IF(AE33=AE27,"2",AE33)</f>
        <v>1</v>
      </c>
      <c r="AG33" s="35" t="str">
        <f>IF(AF33=AF27,"3",AF33)</f>
        <v>1</v>
      </c>
      <c r="AH33" s="35" t="str">
        <f>IF(AG33=AG27,"4",AG33)</f>
        <v>1</v>
      </c>
      <c r="AI33" s="35" t="str">
        <f>IF(AH33=AH27,"5",AH33)</f>
        <v>1</v>
      </c>
      <c r="AJ33" s="35" t="str">
        <f>IF(AI33=AI27,"6",AI33)</f>
        <v>1</v>
      </c>
      <c r="AK33" s="35" t="str">
        <f>IF(AJ33=AJ27,"7",AJ33)</f>
        <v>1</v>
      </c>
    </row>
    <row r="34" spans="1:37" ht="18" customHeight="1">
      <c r="B34" t="s">
        <v>94</v>
      </c>
      <c r="C34" s="8"/>
      <c r="D34" s="8"/>
      <c r="E34" s="8"/>
      <c r="F34" s="8"/>
      <c r="G34" s="10"/>
      <c r="H34" s="1"/>
      <c r="I34" s="7"/>
      <c r="J34" s="4"/>
      <c r="K34" s="2"/>
      <c r="L34" s="5"/>
      <c r="M34" s="26"/>
      <c r="N34" s="26"/>
      <c r="P34" s="30"/>
      <c r="Q34" s="31"/>
      <c r="R34" s="31"/>
      <c r="S34" s="31"/>
      <c r="T34" s="31"/>
      <c r="U34" s="31"/>
      <c r="V34" s="31"/>
      <c r="W34" s="31"/>
      <c r="X34" s="12"/>
      <c r="AD34">
        <f t="shared" si="14"/>
        <v>0</v>
      </c>
      <c r="AE34" s="35" t="str">
        <f>IF(AD34=AD27,"1",AD34)</f>
        <v>1</v>
      </c>
      <c r="AF34" s="35" t="str">
        <f>IF(AE34=AE27,"2",AE34)</f>
        <v>1</v>
      </c>
      <c r="AG34" s="35" t="str">
        <f>IF(AF34=AF27,"3",AF34)</f>
        <v>1</v>
      </c>
      <c r="AH34" s="35" t="str">
        <f>IF(AG34=AG27,"4",AG34)</f>
        <v>1</v>
      </c>
      <c r="AI34" s="35" t="str">
        <f>IF(AH34=AH27,"5",AH34)</f>
        <v>1</v>
      </c>
      <c r="AJ34" s="35" t="str">
        <f>IF(AI34=AI27,"6",AI34)</f>
        <v>1</v>
      </c>
      <c r="AK34" s="35" t="str">
        <f>IF(AJ34=AJ27,"7",AJ34)</f>
        <v>1</v>
      </c>
    </row>
    <row r="35" spans="1:37">
      <c r="B35" s="8" t="s">
        <v>91</v>
      </c>
      <c r="H35" s="1"/>
      <c r="M35" s="26"/>
      <c r="N35" s="26"/>
    </row>
    <row r="38" spans="1:37">
      <c r="K38" s="1"/>
    </row>
  </sheetData>
  <phoneticPr fontId="0" type="noConversion"/>
  <pageMargins left="0.75" right="0.75" top="1" bottom="1" header="0" footer="0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Schibsbye</dc:creator>
  <cp:lastModifiedBy>FS Kapsejlads</cp:lastModifiedBy>
  <cp:lastPrinted>2011-08-08T20:21:41Z</cp:lastPrinted>
  <dcterms:created xsi:type="dcterms:W3CDTF">2001-02-23T03:42:25Z</dcterms:created>
  <dcterms:modified xsi:type="dcterms:W3CDTF">2011-08-23T18:56:20Z</dcterms:modified>
</cp:coreProperties>
</file>